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4707ad3e342179c4/Počítač/"/>
    </mc:Choice>
  </mc:AlternateContent>
  <xr:revisionPtr revIDLastSave="1" documentId="11_2AF4F6445539100B1BCC1B552381E6E8E984580B" xr6:coauthVersionLast="47" xr6:coauthVersionMax="47" xr10:uidLastSave="{D37AF075-AADD-4A9E-9641-89FEE75BFB25}"/>
  <bookViews>
    <workbookView xWindow="-108" yWindow="-108" windowWidth="23256" windowHeight="12456" firstSheet="1" activeTab="1" xr2:uid="{00000000-000D-0000-FFFF-FFFF00000000}"/>
  </bookViews>
  <sheets>
    <sheet name="Rekapitulácia stavby" sheetId="1" state="veryHidden" r:id="rId1"/>
    <sheet name="SO 05 - Šatne a zázemie š..." sheetId="2" r:id="rId2"/>
  </sheets>
  <definedNames>
    <definedName name="_xlnm._FilterDatabase" localSheetId="1" hidden="1">'SO 05 - Šatne a zázemie š...'!$C$132:$K$237</definedName>
    <definedName name="_xlnm.Print_Titles" localSheetId="0">'Rekapitulácia stavby'!$92:$92</definedName>
    <definedName name="_xlnm.Print_Titles" localSheetId="1">'SO 05 - Šatne a zázemie š...'!$132:$132</definedName>
    <definedName name="_xlnm.Print_Area" localSheetId="0">'Rekapitulácia stavby'!$D$4:$AO$76,'Rekapitulácia stavby'!$C$82:$AQ$96</definedName>
    <definedName name="_xlnm.Print_Area" localSheetId="1">'SO 05 - Šatne a zázemie š...'!$C$4:$J$76,'SO 05 - Šatne a zázemie š...'!$C$120:$J$237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T233" i="2"/>
  <c r="R234" i="2"/>
  <c r="R233" i="2" s="1"/>
  <c r="P234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T200" i="2"/>
  <c r="R201" i="2"/>
  <c r="R200" i="2"/>
  <c r="P201" i="2"/>
  <c r="P200" i="2" s="1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J129" i="2"/>
  <c r="F129" i="2"/>
  <c r="F127" i="2"/>
  <c r="E125" i="2"/>
  <c r="J91" i="2"/>
  <c r="F91" i="2"/>
  <c r="F89" i="2"/>
  <c r="E87" i="2"/>
  <c r="J24" i="2"/>
  <c r="E24" i="2"/>
  <c r="J130" i="2" s="1"/>
  <c r="J23" i="2"/>
  <c r="J18" i="2"/>
  <c r="E18" i="2"/>
  <c r="F130" i="2" s="1"/>
  <c r="J17" i="2"/>
  <c r="J127" i="2"/>
  <c r="E7" i="2"/>
  <c r="E123" i="2"/>
  <c r="L90" i="1"/>
  <c r="AM90" i="1"/>
  <c r="AM89" i="1"/>
  <c r="L89" i="1"/>
  <c r="AM87" i="1"/>
  <c r="L87" i="1"/>
  <c r="L85" i="1"/>
  <c r="L84" i="1"/>
  <c r="J227" i="2"/>
  <c r="J139" i="2"/>
  <c r="J210" i="2"/>
  <c r="BK181" i="2"/>
  <c r="J145" i="2"/>
  <c r="J208" i="2"/>
  <c r="BK198" i="2"/>
  <c r="J215" i="2"/>
  <c r="J177" i="2"/>
  <c r="J157" i="2"/>
  <c r="BK196" i="2"/>
  <c r="J176" i="2"/>
  <c r="BK219" i="2"/>
  <c r="J152" i="2"/>
  <c r="J226" i="2"/>
  <c r="BK150" i="2"/>
  <c r="J191" i="2"/>
  <c r="BK180" i="2"/>
  <c r="BK143" i="2"/>
  <c r="BK234" i="2"/>
  <c r="BK207" i="2"/>
  <c r="BK161" i="2"/>
  <c r="J196" i="2"/>
  <c r="J160" i="2"/>
  <c r="J201" i="2"/>
  <c r="J207" i="2"/>
  <c r="BK236" i="2"/>
  <c r="J197" i="2"/>
  <c r="J172" i="2"/>
  <c r="BK174" i="2"/>
  <c r="J137" i="2"/>
  <c r="BK141" i="2"/>
  <c r="J234" i="2"/>
  <c r="J180" i="2"/>
  <c r="J154" i="2"/>
  <c r="J221" i="2"/>
  <c r="J185" i="2"/>
  <c r="J146" i="2"/>
  <c r="J222" i="2"/>
  <c r="BK215" i="2"/>
  <c r="J175" i="2"/>
  <c r="BK208" i="2"/>
  <c r="BK166" i="2"/>
  <c r="J147" i="2"/>
  <c r="BK187" i="2"/>
  <c r="J218" i="2"/>
  <c r="J229" i="2"/>
  <c r="J161" i="2"/>
  <c r="BK159" i="2"/>
  <c r="J151" i="2"/>
  <c r="BK140" i="2"/>
  <c r="BK224" i="2"/>
  <c r="J192" i="2"/>
  <c r="BK189" i="2"/>
  <c r="BK184" i="2"/>
  <c r="BK157" i="2"/>
  <c r="BK147" i="2"/>
  <c r="BK137" i="2"/>
  <c r="BK230" i="2"/>
  <c r="BK216" i="2"/>
  <c r="BK229" i="2"/>
  <c r="BK152" i="2"/>
  <c r="BK220" i="2"/>
  <c r="J173" i="2"/>
  <c r="J220" i="2"/>
  <c r="J198" i="2"/>
  <c r="BK173" i="2"/>
  <c r="BK178" i="2"/>
  <c r="BK167" i="2"/>
  <c r="BK151" i="2"/>
  <c r="BK237" i="2"/>
  <c r="J163" i="2"/>
  <c r="J140" i="2"/>
  <c r="BK170" i="2"/>
  <c r="BK201" i="2"/>
  <c r="BK227" i="2"/>
  <c r="BK222" i="2"/>
  <c r="BK232" i="2"/>
  <c r="J213" i="2"/>
  <c r="J186" i="2"/>
  <c r="BK156" i="2"/>
  <c r="J141" i="2"/>
  <c r="J237" i="2"/>
  <c r="J223" i="2"/>
  <c r="J188" i="2"/>
  <c r="BK160" i="2"/>
  <c r="BK204" i="2"/>
  <c r="J162" i="2"/>
  <c r="BK145" i="2"/>
  <c r="BK197" i="2"/>
  <c r="J219" i="2"/>
  <c r="BK168" i="2"/>
  <c r="BK223" i="2"/>
  <c r="BK199" i="2"/>
  <c r="BK217" i="2"/>
  <c r="J190" i="2"/>
  <c r="BK175" i="2"/>
  <c r="BK146" i="2"/>
  <c r="J189" i="2"/>
  <c r="J159" i="2"/>
  <c r="AS94" i="1"/>
  <c r="J224" i="2"/>
  <c r="BK153" i="2"/>
  <c r="BK225" i="2"/>
  <c r="BK190" i="2"/>
  <c r="J150" i="2"/>
  <c r="BK226" i="2"/>
  <c r="BK221" i="2"/>
  <c r="J187" i="2"/>
  <c r="BK210" i="2"/>
  <c r="BK169" i="2"/>
  <c r="BK139" i="2"/>
  <c r="J149" i="2"/>
  <c r="BK138" i="2"/>
  <c r="J217" i="2"/>
  <c r="BK186" i="2"/>
  <c r="BK177" i="2"/>
  <c r="J165" i="2"/>
  <c r="J164" i="2"/>
  <c r="J193" i="2"/>
  <c r="BK192" i="2"/>
  <c r="J203" i="2"/>
  <c r="J136" i="2"/>
  <c r="J209" i="2"/>
  <c r="BK136" i="2"/>
  <c r="J225" i="2"/>
  <c r="J155" i="2"/>
  <c r="J174" i="2"/>
  <c r="J179" i="2"/>
  <c r="J168" i="2"/>
  <c r="BK163" i="2"/>
  <c r="J184" i="2"/>
  <c r="J144" i="2"/>
  <c r="J178" i="2"/>
  <c r="J138" i="2"/>
  <c r="J181" i="2"/>
  <c r="BK203" i="2"/>
  <c r="BK149" i="2"/>
  <c r="BK185" i="2"/>
  <c r="BK191" i="2"/>
  <c r="J232" i="2"/>
  <c r="BK218" i="2"/>
  <c r="J204" i="2"/>
  <c r="J156" i="2"/>
  <c r="J142" i="2"/>
  <c r="BK188" i="2"/>
  <c r="J170" i="2"/>
  <c r="J231" i="2"/>
  <c r="BK231" i="2"/>
  <c r="BK213" i="2"/>
  <c r="J212" i="2"/>
  <c r="BK172" i="2"/>
  <c r="BK209" i="2"/>
  <c r="BK164" i="2"/>
  <c r="J153" i="2"/>
  <c r="BK212" i="2"/>
  <c r="J143" i="2"/>
  <c r="BK176" i="2"/>
  <c r="J166" i="2"/>
  <c r="BK165" i="2"/>
  <c r="J194" i="2"/>
  <c r="J230" i="2"/>
  <c r="BK179" i="2"/>
  <c r="BK155" i="2"/>
  <c r="BK144" i="2"/>
  <c r="BK193" i="2"/>
  <c r="J167" i="2"/>
  <c r="BK142" i="2"/>
  <c r="J236" i="2"/>
  <c r="J216" i="2"/>
  <c r="BK162" i="2"/>
  <c r="J199" i="2"/>
  <c r="BK154" i="2"/>
  <c r="BK194" i="2"/>
  <c r="J169" i="2"/>
  <c r="BK135" i="2" l="1"/>
  <c r="BK134" i="2" s="1"/>
  <c r="T148" i="2"/>
  <c r="T195" i="2"/>
  <c r="BK171" i="2"/>
  <c r="J171" i="2"/>
  <c r="J101" i="2" s="1"/>
  <c r="T171" i="2"/>
  <c r="R195" i="2"/>
  <c r="P211" i="2"/>
  <c r="P148" i="2"/>
  <c r="P183" i="2"/>
  <c r="R211" i="2"/>
  <c r="T135" i="2"/>
  <c r="R158" i="2"/>
  <c r="BK183" i="2"/>
  <c r="J183" i="2" s="1"/>
  <c r="J103" i="2" s="1"/>
  <c r="R202" i="2"/>
  <c r="P214" i="2"/>
  <c r="P135" i="2"/>
  <c r="R148" i="2"/>
  <c r="R134" i="2" s="1"/>
  <c r="R171" i="2"/>
  <c r="BK195" i="2"/>
  <c r="J195" i="2" s="1"/>
  <c r="J104" i="2" s="1"/>
  <c r="BK214" i="2"/>
  <c r="J214" i="2" s="1"/>
  <c r="J110" i="2" s="1"/>
  <c r="R228" i="2"/>
  <c r="BK206" i="2"/>
  <c r="J206" i="2"/>
  <c r="J108" i="2" s="1"/>
  <c r="BK228" i="2"/>
  <c r="J228" i="2" s="1"/>
  <c r="J111" i="2" s="1"/>
  <c r="BK148" i="2"/>
  <c r="J148" i="2"/>
  <c r="J99" i="2" s="1"/>
  <c r="T158" i="2"/>
  <c r="T183" i="2"/>
  <c r="P202" i="2"/>
  <c r="T206" i="2"/>
  <c r="T214" i="2"/>
  <c r="T228" i="2"/>
  <c r="BK235" i="2"/>
  <c r="J235" i="2" s="1"/>
  <c r="J113" i="2" s="1"/>
  <c r="BK158" i="2"/>
  <c r="J158" i="2" s="1"/>
  <c r="J100" i="2" s="1"/>
  <c r="P171" i="2"/>
  <c r="P195" i="2"/>
  <c r="T202" i="2"/>
  <c r="R206" i="2"/>
  <c r="BK211" i="2"/>
  <c r="J211" i="2" s="1"/>
  <c r="J109" i="2" s="1"/>
  <c r="R214" i="2"/>
  <c r="P228" i="2"/>
  <c r="R235" i="2"/>
  <c r="P158" i="2"/>
  <c r="BK202" i="2"/>
  <c r="J202" i="2"/>
  <c r="J106" i="2" s="1"/>
  <c r="T211" i="2"/>
  <c r="P235" i="2"/>
  <c r="R135" i="2"/>
  <c r="R183" i="2"/>
  <c r="R182" i="2" s="1"/>
  <c r="P206" i="2"/>
  <c r="P205" i="2" s="1"/>
  <c r="T235" i="2"/>
  <c r="BK200" i="2"/>
  <c r="J200" i="2"/>
  <c r="J105" i="2"/>
  <c r="BK233" i="2"/>
  <c r="J233" i="2" s="1"/>
  <c r="J112" i="2" s="1"/>
  <c r="F92" i="2"/>
  <c r="BF136" i="2"/>
  <c r="BF140" i="2"/>
  <c r="BF144" i="2"/>
  <c r="BF155" i="2"/>
  <c r="BF172" i="2"/>
  <c r="BF184" i="2"/>
  <c r="BF191" i="2"/>
  <c r="BF166" i="2"/>
  <c r="BF178" i="2"/>
  <c r="BF180" i="2"/>
  <c r="BF187" i="2"/>
  <c r="BF201" i="2"/>
  <c r="J92" i="2"/>
  <c r="BF138" i="2"/>
  <c r="BF154" i="2"/>
  <c r="BF197" i="2"/>
  <c r="BF199" i="2"/>
  <c r="BF207" i="2"/>
  <c r="BF213" i="2"/>
  <c r="BF219" i="2"/>
  <c r="BF146" i="2"/>
  <c r="BF153" i="2"/>
  <c r="BF156" i="2"/>
  <c r="BF177" i="2"/>
  <c r="BF185" i="2"/>
  <c r="BF208" i="2"/>
  <c r="BF215" i="2"/>
  <c r="BF234" i="2"/>
  <c r="BF237" i="2"/>
  <c r="E85" i="2"/>
  <c r="BF141" i="2"/>
  <c r="BF143" i="2"/>
  <c r="BF174" i="2"/>
  <c r="BF186" i="2"/>
  <c r="BF188" i="2"/>
  <c r="BF192" i="2"/>
  <c r="BF194" i="2"/>
  <c r="BF212" i="2"/>
  <c r="BF221" i="2"/>
  <c r="BF222" i="2"/>
  <c r="BF142" i="2"/>
  <c r="BF145" i="2"/>
  <c r="BF151" i="2"/>
  <c r="BF162" i="2"/>
  <c r="BF175" i="2"/>
  <c r="BF179" i="2"/>
  <c r="BF181" i="2"/>
  <c r="BF198" i="2"/>
  <c r="BF204" i="2"/>
  <c r="BF160" i="2"/>
  <c r="BF161" i="2"/>
  <c r="BF165" i="2"/>
  <c r="BF167" i="2"/>
  <c r="BF168" i="2"/>
  <c r="BF170" i="2"/>
  <c r="BF173" i="2"/>
  <c r="BF220" i="2"/>
  <c r="BF163" i="2"/>
  <c r="BF169" i="2"/>
  <c r="BF176" i="2"/>
  <c r="BF190" i="2"/>
  <c r="BF193" i="2"/>
  <c r="BF203" i="2"/>
  <c r="BF227" i="2"/>
  <c r="BF230" i="2"/>
  <c r="J89" i="2"/>
  <c r="BF150" i="2"/>
  <c r="BF159" i="2"/>
  <c r="BF209" i="2"/>
  <c r="BF210" i="2"/>
  <c r="BF218" i="2"/>
  <c r="BF229" i="2"/>
  <c r="BF232" i="2"/>
  <c r="BF236" i="2"/>
  <c r="BF139" i="2"/>
  <c r="BF164" i="2"/>
  <c r="BF196" i="2"/>
  <c r="BF216" i="2"/>
  <c r="BF217" i="2"/>
  <c r="BF223" i="2"/>
  <c r="BF224" i="2"/>
  <c r="BF225" i="2"/>
  <c r="BF226" i="2"/>
  <c r="BF231" i="2"/>
  <c r="BF137" i="2"/>
  <c r="BF147" i="2"/>
  <c r="BF149" i="2"/>
  <c r="BF152" i="2"/>
  <c r="BF157" i="2"/>
  <c r="BF189" i="2"/>
  <c r="J33" i="2"/>
  <c r="AV95" i="1"/>
  <c r="F33" i="2"/>
  <c r="AZ95" i="1" s="1"/>
  <c r="AZ94" i="1" s="1"/>
  <c r="W29" i="1" s="1"/>
  <c r="F36" i="2"/>
  <c r="BC95" i="1"/>
  <c r="BC94" i="1"/>
  <c r="W32" i="1"/>
  <c r="F35" i="2"/>
  <c r="BB95" i="1" s="1"/>
  <c r="BB94" i="1" s="1"/>
  <c r="AX94" i="1" s="1"/>
  <c r="F37" i="2"/>
  <c r="BD95" i="1"/>
  <c r="BD94" i="1"/>
  <c r="W33" i="1"/>
  <c r="R205" i="2" l="1"/>
  <c r="T134" i="2"/>
  <c r="R133" i="2"/>
  <c r="T205" i="2"/>
  <c r="T133" i="2" s="1"/>
  <c r="P134" i="2"/>
  <c r="P133" i="2" s="1"/>
  <c r="AU95" i="1" s="1"/>
  <c r="AU94" i="1" s="1"/>
  <c r="T182" i="2"/>
  <c r="P182" i="2"/>
  <c r="J134" i="2"/>
  <c r="J97" i="2" s="1"/>
  <c r="J135" i="2"/>
  <c r="J98" i="2"/>
  <c r="BK205" i="2"/>
  <c r="J205" i="2"/>
  <c r="J107" i="2" s="1"/>
  <c r="BK182" i="2"/>
  <c r="J182" i="2"/>
  <c r="J102" i="2" s="1"/>
  <c r="AV94" i="1"/>
  <c r="AK29" i="1"/>
  <c r="J34" i="2"/>
  <c r="AW95" i="1" s="1"/>
  <c r="AT95" i="1" s="1"/>
  <c r="F34" i="2"/>
  <c r="BA95" i="1" s="1"/>
  <c r="BA94" i="1" s="1"/>
  <c r="W30" i="1" s="1"/>
  <c r="W31" i="1"/>
  <c r="AY94" i="1"/>
  <c r="BK133" i="2" l="1"/>
  <c r="J133" i="2"/>
  <c r="J96" i="2"/>
  <c r="AW94" i="1"/>
  <c r="AK30" i="1"/>
  <c r="J30" i="2" l="1"/>
  <c r="AG95" i="1" s="1"/>
  <c r="AG94" i="1" s="1"/>
  <c r="AT94" i="1"/>
  <c r="AK26" i="1" l="1"/>
  <c r="AN94" i="1"/>
  <c r="J39" i="2"/>
  <c r="AN95" i="1"/>
  <c r="AK35" i="1"/>
</calcChain>
</file>

<file path=xl/sharedStrings.xml><?xml version="1.0" encoding="utf-8"?>
<sst xmlns="http://schemas.openxmlformats.org/spreadsheetml/2006/main" count="1599" uniqueCount="454">
  <si>
    <t>Export Komplet</t>
  </si>
  <si>
    <t/>
  </si>
  <si>
    <t>2.0</t>
  </si>
  <si>
    <t>False</t>
  </si>
  <si>
    <t>{c3e3d533-7b7c-4d63-8705-11cdc936a952}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</si>
  <si>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</si>
  <si>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</si>
  <si>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</si>
  <si>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</si>
  <si>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</si>
  <si>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</si>
  <si>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</si>
  <si>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</si>
  <si>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</si>
  <si>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</si>
  <si>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</si>
  <si>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Vybudovanie zázemia pre športovcov – Športový areál – RSC HA BB</t>
  </si>
  <si>
    <t>JKSO:</t>
  </si>
  <si>
    <t>KS:</t>
  </si>
  <si>
    <t>Miesto:</t>
  </si>
  <si>
    <t xml:space="preserve"> Marka Čulena, Banská Bystrica</t>
  </si>
  <si>
    <t>Dátum:</t>
  </si>
  <si>
    <t>5. 2. 2024</t>
  </si>
  <si>
    <t>Objednávateľ:</t>
  </si>
  <si>
    <t>IČO:</t>
  </si>
  <si>
    <t>47336919</t>
  </si>
  <si>
    <t>RSC HAMSIK ACADEMY s.r.o.</t>
  </si>
  <si>
    <t>IČ DPH:</t>
  </si>
  <si>
    <t>SK2023820755</t>
  </si>
  <si>
    <t>Zhotoviteľ:</t>
  </si>
  <si>
    <t>Vyplň údaj</t>
  </si>
  <si>
    <t>Projektant:</t>
  </si>
  <si>
    <t>36864366</t>
  </si>
  <si>
    <t>STAVING PROJEKT s.r.o.</t>
  </si>
  <si>
    <t>SK2022877395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</si>
  <si>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</si>
  <si>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</si>
  <si>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</si>
  <si>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</si>
  <si>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</si>
  <si>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</si>
  <si>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</si>
  <si>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</si>
  <si>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</si>
  <si>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</si>
  <si>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</si>
  <si>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</si>
  <si>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</si>
  <si>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</si>
  <si>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</si>
  <si>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</si>
  <si>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</si>
  <si>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</si>
  <si>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</si>
  <si>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</si>
  <si>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</si>
  <si>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</si>
  <si>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</si>
  <si>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</si>
  <si>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</si>
  <si>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</si>
  <si>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</si>
  <si>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</si>
  <si>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</si>
  <si>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</si>
  <si>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</si>
  <si>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</si>
  <si>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</si>
  <si>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</si>
  <si>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</si>
  <si>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</si>
  <si>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</si>
  <si>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</si>
  <si>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</si>
  <si>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</si>
  <si>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</si>
  <si>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</si>
  <si>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</si>
  <si>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</si>
  <si>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###NOIMPORT###</t>
  </si>
  <si>
    <t>IMPORT</t>
  </si>
  <si>
    <t>{00000000-0000-0000-0000-000000000000}</t>
  </si>
  <si>
    <t>/</t>
  </si>
  <si>
    <t>SO 05</t>
  </si>
  <si>
    <t>Šatne a zázemie športovcov</t>
  </si>
  <si>
    <t>STA</t>
  </si>
  <si>
    <t>1</t>
  </si>
  <si>
    <t>{37b225c5-c18f-4e20-a634-e8028a8b6b99}</t>
  </si>
  <si>
    <t>KRYCÍ LIST ROZPOČTU</t>
  </si>
  <si>
    <t>Objekt:</t>
  </si>
  <si>
    <t>SO 05 - Šatne a zázemie športovcov</t>
  </si>
  <si>
    <t>REKAPITULÁCIA ROZPOČTU</t>
  </si>
  <si>
    <t>Kód dielu - Popis</t>
  </si>
  <si>
    <t>Cena celkom [EUR]</t>
  </si>
  <si>
    <t>Náklady z rozpočtu</t>
  </si>
  <si>
    <t>-1</t>
  </si>
  <si>
    <t>D1 -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</si>
  <si>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</si>
  <si>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</si>
  <si>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</si>
  <si>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</si>
  <si>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>HSV - Práce a dodávky HSV</t>
  </si>
  <si>
    <t xml:space="preserve">    6 - Úpravy povrchov, podlahy, osadenie</t>
  </si>
  <si>
    <t xml:space="preserve">    9 - Ostatné konštrukcie a práce-búranie   </t>
  </si>
  <si>
    <t xml:space="preserve">    99 - Presun hmôt HSV</t>
  </si>
  <si>
    <t xml:space="preserve">    784 - Maľby   </t>
  </si>
  <si>
    <t>PSV - Práce a dodávky PSV</t>
  </si>
  <si>
    <t xml:space="preserve">    711 - Izolácie proti vode a vlhkosti</t>
  </si>
  <si>
    <t xml:space="preserve">    781 - Dokončovacie práce a obklady</t>
  </si>
  <si>
    <t xml:space="preserve">    N00 - Nepomenované práce</t>
  </si>
  <si>
    <t xml:space="preserve">    713 - Izolácie tepelné</t>
  </si>
  <si>
    <t xml:space="preserve">    763 - Konštrukcie - drevostavby</t>
  </si>
  <si>
    <t xml:space="preserve">    771 - Podlahy z dlaždíc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</si>
  <si>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</si>
  <si>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</si>
  <si>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</si>
  <si>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</si>
  <si>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</si>
  <si>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</si>
  <si>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</si>
  <si>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</si>
  <si>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</si>
  <si>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</si>
  <si>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</si>
  <si>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</si>
  <si>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</si>
  <si>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A DODÁVKY HSV</t>
  </si>
  <si>
    <t>ROZPOCET</t>
  </si>
  <si>
    <t>Zemné práce</t>
  </si>
  <si>
    <t>K</t>
  </si>
  <si>
    <t>12220-1103</t>
  </si>
  <si>
    <t>Odkopávky a prekopávky nezapaž. v horn. tr. 3 nad 1 000 do 10 000 m3</t>
  </si>
  <si>
    <t>m3</t>
  </si>
  <si>
    <t>4</t>
  </si>
  <si>
    <t>2</t>
  </si>
  <si>
    <t>12220-1109</t>
  </si>
  <si>
    <t>Príplatok za lepivosť horniny tr.3</t>
  </si>
  <si>
    <t>3</t>
  </si>
  <si>
    <t>131301102.S</t>
  </si>
  <si>
    <t>Výkop nezapaženej jamy v hornine 4, nad 100 do 1000 m3</t>
  </si>
  <si>
    <t>6</t>
  </si>
  <si>
    <t>131301109.S</t>
  </si>
  <si>
    <t>Hĺbenie nezapažených jám a zárezov. Príplatok za lepivosť horniny 4</t>
  </si>
  <si>
    <t>8</t>
  </si>
  <si>
    <t>5</t>
  </si>
  <si>
    <t>13230-1203</t>
  </si>
  <si>
    <t>Hĺbenie rýh šírka do 2 m v horn. tr. 4 nad 1 000 do 10 000 m3</t>
  </si>
  <si>
    <t>10</t>
  </si>
  <si>
    <t>13230-1209</t>
  </si>
  <si>
    <t>Príplatok za lepivosť horniny tr.4 v rýhach š. do 200 cm</t>
  </si>
  <si>
    <t>12</t>
  </si>
  <si>
    <t>7</t>
  </si>
  <si>
    <t>16230-1101</t>
  </si>
  <si>
    <t>Vodorovné premiestnenie výkopku do 500 m horn. tr. 1-4</t>
  </si>
  <si>
    <t>14</t>
  </si>
  <si>
    <t>16270-1105</t>
  </si>
  <si>
    <t>Vodorovné premiestnenie výkopu do 10000 m horn. tr. 1-4</t>
  </si>
  <si>
    <t>16</t>
  </si>
  <si>
    <t>9</t>
  </si>
  <si>
    <t>17120-1201</t>
  </si>
  <si>
    <t>Uloženie sypaniny na skládku</t>
  </si>
  <si>
    <t>18</t>
  </si>
  <si>
    <t>17120-3111</t>
  </si>
  <si>
    <t>Poplatok za skládku</t>
  </si>
  <si>
    <t>11</t>
  </si>
  <si>
    <t>167101102.S</t>
  </si>
  <si>
    <t>Nakladanie neuľahnutého výkopku z hornín tr.1-4 nad 100 do 1000 m3</t>
  </si>
  <si>
    <t>22</t>
  </si>
  <si>
    <t>17410-1001</t>
  </si>
  <si>
    <t>Zásyp zhutnený jám, šachiet, rýh, zárezov alebo okolo objektov do 100 m3</t>
  </si>
  <si>
    <t>24</t>
  </si>
  <si>
    <t>Zakladanie</t>
  </si>
  <si>
    <t>13</t>
  </si>
  <si>
    <t>271573001.S</t>
  </si>
  <si>
    <t>Násyp pod základové konštrukcie so zhutnením zo štrkopiesku fr.0-32 mm</t>
  </si>
  <si>
    <t>26</t>
  </si>
  <si>
    <t>273321411.S</t>
  </si>
  <si>
    <t>Betón základových dosiek, železový (bez výstuže), tr. C 25/30</t>
  </si>
  <si>
    <t>28</t>
  </si>
  <si>
    <t>15</t>
  </si>
  <si>
    <t>273351215.S</t>
  </si>
  <si>
    <t>Debnenie stien základových dosiek, zhotovenie-dielce</t>
  </si>
  <si>
    <t>m2</t>
  </si>
  <si>
    <t>30</t>
  </si>
  <si>
    <t>273351216.S</t>
  </si>
  <si>
    <t>Debnenie stien základových dosiek, odstránenie-dielce</t>
  </si>
  <si>
    <t>32</t>
  </si>
  <si>
    <t>95</t>
  </si>
  <si>
    <t>273361821.S</t>
  </si>
  <si>
    <t>Výstuž základových dosiek z ocele B500 (10505)</t>
  </si>
  <si>
    <t>t</t>
  </si>
  <si>
    <t>34</t>
  </si>
  <si>
    <t>17</t>
  </si>
  <si>
    <t>274321411.S</t>
  </si>
  <si>
    <t>Betón základových pásov, železový (bez výstuže), tr. C 25/30</t>
  </si>
  <si>
    <t>36</t>
  </si>
  <si>
    <t>274351215.S</t>
  </si>
  <si>
    <t>Debnenie stien základových pásov, zhotovenie-dielce</t>
  </si>
  <si>
    <t>38</t>
  </si>
  <si>
    <t>19</t>
  </si>
  <si>
    <t>274351216.S</t>
  </si>
  <si>
    <t>Debnenie stien základových pásov, odstránenie-dielce</t>
  </si>
  <si>
    <t>40</t>
  </si>
  <si>
    <t>94</t>
  </si>
  <si>
    <t>274361821.S</t>
  </si>
  <si>
    <t>Výstuž základových pásov z ocele B500 (10505)</t>
  </si>
  <si>
    <t>42</t>
  </si>
  <si>
    <t>Zvislé a kompletné konštrukcie</t>
  </si>
  <si>
    <t>311272511</t>
  </si>
  <si>
    <t>Murivo nosné (m3) z tvárnic YTONG Univerzal hr. 250 mm P3-450 PD, na MVC a maltu YTONG (250x249x599)</t>
  </si>
  <si>
    <t>44</t>
  </si>
  <si>
    <t>21</t>
  </si>
  <si>
    <t>341321410.S</t>
  </si>
  <si>
    <t>Betón stien a priečok, železový (bez výstuže) tr. C 25/30</t>
  </si>
  <si>
    <t>46</t>
  </si>
  <si>
    <t>341351101.S</t>
  </si>
  <si>
    <t>Debnenie  stien a priečok jednostranné, zhotovenie-dielce</t>
  </si>
  <si>
    <t>48</t>
  </si>
  <si>
    <t>23</t>
  </si>
  <si>
    <t>341351102.S</t>
  </si>
  <si>
    <t>Debnenie  stien a priečok jednostranné, odstránenie-dielce</t>
  </si>
  <si>
    <t>50</t>
  </si>
  <si>
    <t>341361821.SR</t>
  </si>
  <si>
    <t>Výstuž  B500 (10505)</t>
  </si>
  <si>
    <t>52</t>
  </si>
  <si>
    <t>25</t>
  </si>
  <si>
    <t>342272104</t>
  </si>
  <si>
    <t>Priečky z tvárnic YTONG hr. 150 mm P2-500 hladkých, na MVC a maltu YTONG (150x249x599)</t>
  </si>
  <si>
    <t>54</t>
  </si>
  <si>
    <t>342948111.S</t>
  </si>
  <si>
    <t>Ukotvenie priečok k murovaným konštrukciám priklincovaním spojky do ložnej škáry počas murovania</t>
  </si>
  <si>
    <t>m</t>
  </si>
  <si>
    <t>56</t>
  </si>
  <si>
    <t>27</t>
  </si>
  <si>
    <t>342948116.S</t>
  </si>
  <si>
    <t>Ukončenie priečok hr. nad 100 mm ku konštrukciam polyuretánovou penou</t>
  </si>
  <si>
    <t>58</t>
  </si>
  <si>
    <t>345321515.S</t>
  </si>
  <si>
    <t>Betón múrikov parapetných, atikových, schodiskových, zábradelných, železový (bez výstuže) tr. C 25/30</t>
  </si>
  <si>
    <t>60</t>
  </si>
  <si>
    <t>29</t>
  </si>
  <si>
    <t>345351101.S</t>
  </si>
  <si>
    <t>Debnenie múrikov parapet., atik., zábradl., plnostenných- zhotovenie</t>
  </si>
  <si>
    <t>62</t>
  </si>
  <si>
    <t>345351102.S</t>
  </si>
  <si>
    <t>Debnenie múrikov parapet., atik., zábradl., plnostenných- odstránenie</t>
  </si>
  <si>
    <t>64</t>
  </si>
  <si>
    <t>96</t>
  </si>
  <si>
    <t>345361821.S</t>
  </si>
  <si>
    <t>Výstuž múrikov parapet., atik., schodisk., zábradl., z betonárskej ocele B500 (10505)</t>
  </si>
  <si>
    <t>66</t>
  </si>
  <si>
    <t>Vodorovné konštrukcie</t>
  </si>
  <si>
    <t>31</t>
  </si>
  <si>
    <t>411321414.S</t>
  </si>
  <si>
    <t>Betón stropov doskových a trámových,  železový tr. C 25/30</t>
  </si>
  <si>
    <t>68</t>
  </si>
  <si>
    <t>411351101.S</t>
  </si>
  <si>
    <t>Debnenie stropov doskových zhotovenie-dielce</t>
  </si>
  <si>
    <t>70</t>
  </si>
  <si>
    <t>33</t>
  </si>
  <si>
    <t>411351102.S</t>
  </si>
  <si>
    <t>Debnenie stropov doskových odstránenie-dielce</t>
  </si>
  <si>
    <t>72</t>
  </si>
  <si>
    <t>97</t>
  </si>
  <si>
    <t>411361821.S</t>
  </si>
  <si>
    <t>Výstuž stropov doskových, trámových, vložkových,konzolových alebo balkónových, B500 (10505)</t>
  </si>
  <si>
    <t>74</t>
  </si>
  <si>
    <t>413351215.S</t>
  </si>
  <si>
    <t>Podporná konštrukcia nosníkov výšky do 4 m zaťaženia do 20 kPa - zhotovenie</t>
  </si>
  <si>
    <t>76</t>
  </si>
  <si>
    <t>35</t>
  </si>
  <si>
    <t>413351216.S</t>
  </si>
  <si>
    <t>Podporná konštrukcia nosníkov výšky do 4 m zaťaženia do 20 kPa - odstránenie</t>
  </si>
  <si>
    <t>78</t>
  </si>
  <si>
    <t>431122001.S</t>
  </si>
  <si>
    <t>Montáž podestového panela</t>
  </si>
  <si>
    <t>ks</t>
  </si>
  <si>
    <t>80</t>
  </si>
  <si>
    <t>37</t>
  </si>
  <si>
    <t>M</t>
  </si>
  <si>
    <t>593720000100.SR</t>
  </si>
  <si>
    <t>Prefabrikovaný podestový panel</t>
  </si>
  <si>
    <t>82</t>
  </si>
  <si>
    <t>435121011.S</t>
  </si>
  <si>
    <t>Montáž schodiskového ramena bez podesty</t>
  </si>
  <si>
    <t>84</t>
  </si>
  <si>
    <t>39</t>
  </si>
  <si>
    <t>593720000100.S</t>
  </si>
  <si>
    <t>Prefabrikované schodiskové rameno</t>
  </si>
  <si>
    <t>86</t>
  </si>
  <si>
    <t>HSV</t>
  </si>
  <si>
    <t>Práce a dodávky HSV</t>
  </si>
  <si>
    <t>Úpravy povrchov, podlahy, osadenie</t>
  </si>
  <si>
    <t>611460364.S</t>
  </si>
  <si>
    <t>Vnútorná omietka stropov vápennocementová jednovrstvová, hr. 15 mm</t>
  </si>
  <si>
    <t>88</t>
  </si>
  <si>
    <t>41</t>
  </si>
  <si>
    <t>611481119.S</t>
  </si>
  <si>
    <t>Potiahnutie vnútorných stropov sklotextilnou mriežkou s celoplošným prilepením</t>
  </si>
  <si>
    <t>90</t>
  </si>
  <si>
    <t>612460364.S</t>
  </si>
  <si>
    <t>Vnútorná omietka stien vápennocementová jednovrstvová, hr. 15 mm</t>
  </si>
  <si>
    <t>92</t>
  </si>
  <si>
    <t>43</t>
  </si>
  <si>
    <t>612481119.S</t>
  </si>
  <si>
    <t>Potiahnutie vnútorných stien sklotextilnou mriežkou s celoplošným prilepením</t>
  </si>
  <si>
    <t>622460364.S</t>
  </si>
  <si>
    <t>Vonkajšia omietka stien vápennocementová jednovrstvová, hr. 15 mm</t>
  </si>
  <si>
    <t>45</t>
  </si>
  <si>
    <t>622481119.S</t>
  </si>
  <si>
    <t>Potiahnutie vonkajších stien sklotextilnou mriežkou s celoplošným prilepením</t>
  </si>
  <si>
    <t>98</t>
  </si>
  <si>
    <t>625250210.S</t>
  </si>
  <si>
    <t>Kontaktný zatepľovací systém  hr. 120 mm, skrutkovacie kotvy</t>
  </si>
  <si>
    <t>100</t>
  </si>
  <si>
    <t>625250218.SR</t>
  </si>
  <si>
    <t>Kontaktný zatepľovací systém  hr. 200 mm, skrutkovacie kotvy - balkon</t>
  </si>
  <si>
    <t>102</t>
  </si>
  <si>
    <t>47</t>
  </si>
  <si>
    <t>632001011.S</t>
  </si>
  <si>
    <t>Zhotovenie separačnej fólie v podlahových vrstvách z PE</t>
  </si>
  <si>
    <t>104</t>
  </si>
  <si>
    <t>283230007500.S</t>
  </si>
  <si>
    <t>Oddeľovacia fólia na potery</t>
  </si>
  <si>
    <t>106</t>
  </si>
  <si>
    <t>49</t>
  </si>
  <si>
    <t>632440550.SR</t>
  </si>
  <si>
    <t>Anhydritová samonivelizačná stierka, pevnosti v tlaku 20 MPa, hr. 35 mm</t>
  </si>
  <si>
    <t>108</t>
  </si>
  <si>
    <t xml:space="preserve">Ostatné konštrukcie a práce-búranie   </t>
  </si>
  <si>
    <t>941941031.S</t>
  </si>
  <si>
    <t>Montáž lešenia ľahkého pracovného radového s podlahami šírky od 0,80 do 1,00 m, výšky do 10 m</t>
  </si>
  <si>
    <t>110</t>
  </si>
  <si>
    <t>71</t>
  </si>
  <si>
    <t>941941191.S</t>
  </si>
  <si>
    <t>Príplatok za prvý a každý ďalší i začatý mesiac použitia lešenia ľahkého pracovného radového s podlahami šírky od 0,80 do 1,00 m, výšky do 10 m</t>
  </si>
  <si>
    <t>112</t>
  </si>
  <si>
    <t>941941831.S</t>
  </si>
  <si>
    <t>Demontáž lešenia ľahkého pracovného radového s podlahami šírky nad 0,80 do 1,00 m, výšky do 10 m</t>
  </si>
  <si>
    <t>114</t>
  </si>
  <si>
    <t>89</t>
  </si>
  <si>
    <t>941955002.S</t>
  </si>
  <si>
    <t>Lešenie ľahké pracovné pomocné s výškou lešeňovej podlahy nad 1,20 do 1,90 m</t>
  </si>
  <si>
    <t>116</t>
  </si>
  <si>
    <t>99</t>
  </si>
  <si>
    <t>Presun hmôt HSV</t>
  </si>
  <si>
    <t>69</t>
  </si>
  <si>
    <t>998011002.S</t>
  </si>
  <si>
    <t>Presun hmôt pre budovy (801, 803, 812), zvislá konštr. z tehál, tvárnic, z kovu výšky do 12 m</t>
  </si>
  <si>
    <t>kpl</t>
  </si>
  <si>
    <t>118</t>
  </si>
  <si>
    <t>784</t>
  </si>
  <si>
    <t xml:space="preserve">Maľby   </t>
  </si>
  <si>
    <t>85</t>
  </si>
  <si>
    <t>784101012</t>
  </si>
  <si>
    <t>Maľba základná stien dvojnásobná z maliarskych tekutých zmesí (typ Farmal, Primalex, Supralux) v miestnosti výšky do 3,8 m</t>
  </si>
  <si>
    <t>120</t>
  </si>
  <si>
    <t>784104329</t>
  </si>
  <si>
    <t>Maľba základná stropov dvojnásobná z maliarskych tekutých zmesí (typ Farmal, Primalex, Supralux) v miestnosti výšky do 3,8 m</t>
  </si>
  <si>
    <t>122</t>
  </si>
  <si>
    <t>PSV</t>
  </si>
  <si>
    <t>Práce a dodávky PSV</t>
  </si>
  <si>
    <t>711</t>
  </si>
  <si>
    <t>Izolácie proti vode a vlhkosti</t>
  </si>
  <si>
    <t>711471051 TN</t>
  </si>
  <si>
    <t>Zhotov. nopovej fólie</t>
  </si>
  <si>
    <t>124</t>
  </si>
  <si>
    <t>51</t>
  </si>
  <si>
    <t>28322028R2 TN</t>
  </si>
  <si>
    <t>Nopová fólia</t>
  </si>
  <si>
    <t>126</t>
  </si>
  <si>
    <t>711113141.S TN</t>
  </si>
  <si>
    <t>Izolácia proti zemnej vlhkosti a povrchovej vodeI 2-zložkovou stierkou hydroizolačnou  na ploche zvislej - K11 Flex Schlämme Grau</t>
  </si>
  <si>
    <t>128</t>
  </si>
  <si>
    <t>53</t>
  </si>
  <si>
    <t>texo</t>
  </si>
  <si>
    <t>Izolácia proi vode a vlhkosti a radónu</t>
  </si>
  <si>
    <t>130</t>
  </si>
  <si>
    <t>781</t>
  </si>
  <si>
    <t>Dokončovacie práce a obklady</t>
  </si>
  <si>
    <t>781415014.S</t>
  </si>
  <si>
    <t>Montáž obkladov vnútorných stien kladených do tmelu pravouhlých - kupelne steny</t>
  </si>
  <si>
    <t>132</t>
  </si>
  <si>
    <t>93</t>
  </si>
  <si>
    <t>5978152000.S</t>
  </si>
  <si>
    <t>Obkladačky keramické</t>
  </si>
  <si>
    <t>134</t>
  </si>
  <si>
    <t>N00</t>
  </si>
  <si>
    <t>Nepomenované práce</t>
  </si>
  <si>
    <t>Elektrika, bleskozvod. slabo prúd, rozvádzače, svetlá...</t>
  </si>
  <si>
    <t>262144</t>
  </si>
  <si>
    <t>136</t>
  </si>
  <si>
    <t>101</t>
  </si>
  <si>
    <t>1R</t>
  </si>
  <si>
    <t>Fotovoltika</t>
  </si>
  <si>
    <t>554433521</t>
  </si>
  <si>
    <t>55</t>
  </si>
  <si>
    <t>ZTI, UK</t>
  </si>
  <si>
    <t>138</t>
  </si>
  <si>
    <t>2R</t>
  </si>
  <si>
    <t>VZT</t>
  </si>
  <si>
    <t>1996405447</t>
  </si>
  <si>
    <t>Strecha</t>
  </si>
  <si>
    <t>140</t>
  </si>
  <si>
    <t>3R</t>
  </si>
  <si>
    <t>Klampiarske prvky</t>
  </si>
  <si>
    <t>142</t>
  </si>
  <si>
    <t>57</t>
  </si>
  <si>
    <t>Okná plastové</t>
  </si>
  <si>
    <t>144</t>
  </si>
  <si>
    <t>Príplatok za okná hliníkové</t>
  </si>
  <si>
    <t>146</t>
  </si>
  <si>
    <t>5R</t>
  </si>
  <si>
    <t>Zámočnícke prvky</t>
  </si>
  <si>
    <t>148</t>
  </si>
  <si>
    <t>59</t>
  </si>
  <si>
    <t>Vchodové dvere</t>
  </si>
  <si>
    <t>150</t>
  </si>
  <si>
    <t>Výťah osobný</t>
  </si>
  <si>
    <t>152</t>
  </si>
  <si>
    <t>61</t>
  </si>
  <si>
    <t>Výťah - zásobovanie</t>
  </si>
  <si>
    <t>154</t>
  </si>
  <si>
    <t>91</t>
  </si>
  <si>
    <t>Interirové dvere</t>
  </si>
  <si>
    <t>156</t>
  </si>
  <si>
    <t>713</t>
  </si>
  <si>
    <t>Izolácie tepelné</t>
  </si>
  <si>
    <t>713122111.S</t>
  </si>
  <si>
    <t>Montáž tepelnej izolácie podláh polystyrénom, kladeným voľne v jednej vrstve</t>
  </si>
  <si>
    <t>158</t>
  </si>
  <si>
    <t>63</t>
  </si>
  <si>
    <t>283720003100.SR</t>
  </si>
  <si>
    <t>Doska EPS  hr. 50 mm, pre podlahy</t>
  </si>
  <si>
    <t>160</t>
  </si>
  <si>
    <t>162</t>
  </si>
  <si>
    <t>65</t>
  </si>
  <si>
    <t>283720003100.SR1</t>
  </si>
  <si>
    <t>Doska EPS  hr. 60 mm, pre podlahy</t>
  </si>
  <si>
    <t>164</t>
  </si>
  <si>
    <t>763</t>
  </si>
  <si>
    <t>Konštrukcie - drevostavby</t>
  </si>
  <si>
    <t>763152332.S</t>
  </si>
  <si>
    <t>Priečky SDK hr. 12,5 mm vr. izolácie</t>
  </si>
  <si>
    <t>166</t>
  </si>
  <si>
    <t>771</t>
  </si>
  <si>
    <t>Podlahy z dlaždíc</t>
  </si>
  <si>
    <t>67</t>
  </si>
  <si>
    <t>771575506.S</t>
  </si>
  <si>
    <t>Montáž podláh z dlaždíc keramických do tmelu veľ. 300 x 200 mm</t>
  </si>
  <si>
    <t>168</t>
  </si>
  <si>
    <t>597740000400.S</t>
  </si>
  <si>
    <t>Dlaždice keramické s hladkým povrchom lxvxhr 300x200x10 mm, jednofarebné</t>
  </si>
  <si>
    <t>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</si>
</sst>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>
      <alignment horizontal="center" vertical="center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 ht="10.199999999999999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199" t="s">
        <v>5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164" t="s">
        <v>13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R5" s="16"/>
      <c r="BE5" s="161" t="s">
        <v>14</v>
      </c>
      <c r="BS5" s="13" t="s">
        <v>6</v>
      </c>
    </row>
    <row r="6" spans="1:74" ht="36.9" customHeight="1">
      <c r="B6" s="16"/>
      <c r="D6" s="22" t="s">
        <v>15</v>
      </c>
      <c r="K6" s="166" t="s">
        <v>16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R6" s="16"/>
      <c r="BE6" s="162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62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4" t="s">
        <v>22</v>
      </c>
      <c r="AR8" s="16"/>
      <c r="BE8" s="162"/>
      <c r="BS8" s="13" t="s">
        <v>6</v>
      </c>
    </row>
    <row r="9" spans="1:74" ht="14.4" customHeight="1">
      <c r="B9" s="16"/>
      <c r="AR9" s="16"/>
      <c r="BE9" s="162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25</v>
      </c>
      <c r="AR10" s="16"/>
      <c r="BE10" s="162"/>
      <c r="BS10" s="13" t="s">
        <v>6</v>
      </c>
    </row>
    <row r="11" spans="1:74" ht="18.45" customHeight="1">
      <c r="B11" s="16"/>
      <c r="E11" s="21" t="s">
        <v>26</v>
      </c>
      <c r="AK11" s="23" t="s">
        <v>27</v>
      </c>
      <c r="AN11" s="21" t="s">
        <v>28</v>
      </c>
      <c r="AR11" s="16"/>
      <c r="BE11" s="162"/>
      <c r="BS11" s="13" t="s">
        <v>6</v>
      </c>
    </row>
    <row r="12" spans="1:74" ht="6.9" customHeight="1">
      <c r="B12" s="16"/>
      <c r="AR12" s="16"/>
      <c r="BE12" s="162"/>
      <c r="BS12" s="13" t="s">
        <v>6</v>
      </c>
    </row>
    <row r="13" spans="1:74" ht="12" customHeight="1">
      <c r="B13" s="16"/>
      <c r="D13" s="23" t="s">
        <v>29</v>
      </c>
      <c r="AK13" s="23" t="s">
        <v>24</v>
      </c>
      <c r="AN13" s="25" t="s">
        <v>30</v>
      </c>
      <c r="AR13" s="16"/>
      <c r="BE13" s="162"/>
      <c r="BS13" s="13" t="s">
        <v>6</v>
      </c>
    </row>
    <row r="14" spans="1:74" ht="13.2">
      <c r="B14" s="16"/>
      <c r="E14" s="167" t="s">
        <v>30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23" t="s">
        <v>27</v>
      </c>
      <c r="AN14" s="25" t="s">
        <v>30</v>
      </c>
      <c r="AR14" s="16"/>
      <c r="BE14" s="162"/>
      <c r="BS14" s="13" t="s">
        <v>6</v>
      </c>
    </row>
    <row r="15" spans="1:74" ht="6.9" customHeight="1">
      <c r="B15" s="16"/>
      <c r="AR15" s="16"/>
      <c r="BE15" s="162"/>
      <c r="BS15" s="13" t="s">
        <v>3</v>
      </c>
    </row>
    <row r="16" spans="1:74" ht="12" customHeight="1">
      <c r="B16" s="16"/>
      <c r="D16" s="23" t="s">
        <v>31</v>
      </c>
      <c r="AK16" s="23" t="s">
        <v>24</v>
      </c>
      <c r="AN16" s="21" t="s">
        <v>32</v>
      </c>
      <c r="AR16" s="16"/>
      <c r="BE16" s="162"/>
      <c r="BS16" s="13" t="s">
        <v>3</v>
      </c>
    </row>
    <row r="17" spans="2:71" ht="18.45" customHeight="1">
      <c r="B17" s="16"/>
      <c r="E17" s="21" t="s">
        <v>33</v>
      </c>
      <c r="AK17" s="23" t="s">
        <v>27</v>
      </c>
      <c r="AN17" s="21" t="s">
        <v>34</v>
      </c>
      <c r="AR17" s="16"/>
      <c r="BE17" s="162"/>
      <c r="BS17" s="13" t="s">
        <v>35</v>
      </c>
    </row>
    <row r="18" spans="2:71" ht="6.9" customHeight="1">
      <c r="B18" s="16"/>
      <c r="AR18" s="16"/>
      <c r="BE18" s="162"/>
      <c r="BS18" s="13" t="s">
        <v>6</v>
      </c>
    </row>
    <row r="19" spans="2:71" ht="12" customHeight="1">
      <c r="B19" s="16"/>
      <c r="D19" s="23" t="s">
        <v>36</v>
      </c>
      <c r="AK19" s="23" t="s">
        <v>24</v>
      </c>
      <c r="AN19" s="21" t="s">
        <v>1</v>
      </c>
      <c r="AR19" s="16"/>
      <c r="BE19" s="162"/>
      <c r="BS19" s="13" t="s">
        <v>6</v>
      </c>
    </row>
    <row r="20" spans="2:71" ht="18.45" customHeight="1">
      <c r="B20" s="16"/>
      <c r="E20" s="21" t="s">
        <v>37</v>
      </c>
      <c r="AK20" s="23" t="s">
        <v>27</v>
      </c>
      <c r="AN20" s="21" t="s">
        <v>1</v>
      </c>
      <c r="AR20" s="16"/>
      <c r="BE20" s="162"/>
      <c r="BS20" s="13" t="s">
        <v>35</v>
      </c>
    </row>
    <row r="21" spans="2:71" ht="6.9" customHeight="1">
      <c r="B21" s="16"/>
      <c r="AR21" s="16"/>
      <c r="BE21" s="162"/>
    </row>
    <row r="22" spans="2:71" ht="12" customHeight="1">
      <c r="B22" s="16"/>
      <c r="D22" s="23" t="s">
        <v>38</v>
      </c>
      <c r="AR22" s="16"/>
      <c r="BE22" s="162"/>
    </row>
    <row r="23" spans="2:71" ht="16.5" customHeight="1">
      <c r="B23" s="16"/>
      <c r="E23" s="169" t="s">
        <v>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R23" s="16"/>
      <c r="BE23" s="162"/>
    </row>
    <row r="24" spans="2:71" ht="6.9" customHeight="1">
      <c r="B24" s="16"/>
      <c r="AR24" s="16"/>
      <c r="BE24" s="162"/>
    </row>
    <row r="25" spans="2:71" ht="6.9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62"/>
    </row>
    <row r="26" spans="2:71" s="1" customFormat="1" ht="25.95" customHeight="1">
      <c r="B26" s="28"/>
      <c r="D26" s="29" t="s">
        <v>39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70">
        <f>ROUND(AG94,2)</f>
        <v>0</v>
      </c>
      <c r="AL26" s="171"/>
      <c r="AM26" s="171"/>
      <c r="AN26" s="171"/>
      <c r="AO26" s="171"/>
      <c r="AR26" s="28"/>
      <c r="BE26" s="162"/>
    </row>
    <row r="27" spans="2:71" s="1" customFormat="1" ht="6.9" customHeight="1">
      <c r="B27" s="28"/>
      <c r="AR27" s="28"/>
      <c r="BE27" s="162"/>
    </row>
    <row r="28" spans="2:71" s="1" customFormat="1" ht="13.2">
      <c r="B28" s="28"/>
      <c r="L28" s="172" t="s">
        <v>40</v>
      </c>
      <c r="M28" s="172"/>
      <c r="N28" s="172"/>
      <c r="O28" s="172"/>
      <c r="P28" s="172"/>
      <c r="W28" s="172" t="s">
        <v>41</v>
      </c>
      <c r="X28" s="172"/>
      <c r="Y28" s="172"/>
      <c r="Z28" s="172"/>
      <c r="AA28" s="172"/>
      <c r="AB28" s="172"/>
      <c r="AC28" s="172"/>
      <c r="AD28" s="172"/>
      <c r="AE28" s="172"/>
      <c r="AK28" s="172" t="s">
        <v>42</v>
      </c>
      <c r="AL28" s="172"/>
      <c r="AM28" s="172"/>
      <c r="AN28" s="172"/>
      <c r="AO28" s="172"/>
      <c r="AR28" s="28"/>
      <c r="BE28" s="162"/>
    </row>
    <row r="29" spans="2:71" s="2" customFormat="1" ht="14.4" customHeight="1">
      <c r="B29" s="32"/>
      <c r="D29" s="23" t="s">
        <v>43</v>
      </c>
      <c r="F29" s="33" t="s">
        <v>44</v>
      </c>
      <c r="L29" s="175">
        <v>0.2</v>
      </c>
      <c r="M29" s="174"/>
      <c r="N29" s="174"/>
      <c r="O29" s="174"/>
      <c r="P29" s="174"/>
      <c r="W29" s="173">
        <f>ROUND(AZ94, 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ROUND(AV94, 2)</f>
        <v>0</v>
      </c>
      <c r="AL29" s="174"/>
      <c r="AM29" s="174"/>
      <c r="AN29" s="174"/>
      <c r="AO29" s="174"/>
      <c r="AR29" s="32"/>
      <c r="BE29" s="163"/>
    </row>
    <row r="30" spans="2:71" s="2" customFormat="1" ht="14.4" customHeight="1">
      <c r="B30" s="32"/>
      <c r="F30" s="33" t="s">
        <v>45</v>
      </c>
      <c r="L30" s="175">
        <v>0.2</v>
      </c>
      <c r="M30" s="174"/>
      <c r="N30" s="174"/>
      <c r="O30" s="174"/>
      <c r="P30" s="174"/>
      <c r="W30" s="173">
        <f>ROUND(BA94, 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ROUND(AW94, 2)</f>
        <v>0</v>
      </c>
      <c r="AL30" s="174"/>
      <c r="AM30" s="174"/>
      <c r="AN30" s="174"/>
      <c r="AO30" s="174"/>
      <c r="AR30" s="32"/>
      <c r="BE30" s="163"/>
    </row>
    <row r="31" spans="2:71" s="2" customFormat="1" ht="14.4" hidden="1" customHeight="1">
      <c r="B31" s="32"/>
      <c r="F31" s="23" t="s">
        <v>46</v>
      </c>
      <c r="L31" s="175">
        <v>0.2</v>
      </c>
      <c r="M31" s="174"/>
      <c r="N31" s="174"/>
      <c r="O31" s="174"/>
      <c r="P31" s="174"/>
      <c r="W31" s="173">
        <f>ROUND(BB94,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2"/>
      <c r="BE31" s="163"/>
    </row>
    <row r="32" spans="2:71" s="2" customFormat="1" ht="14.4" hidden="1" customHeight="1">
      <c r="B32" s="32"/>
      <c r="F32" s="23" t="s">
        <v>47</v>
      </c>
      <c r="L32" s="175">
        <v>0.2</v>
      </c>
      <c r="M32" s="174"/>
      <c r="N32" s="174"/>
      <c r="O32" s="174"/>
      <c r="P32" s="174"/>
      <c r="W32" s="173">
        <f>ROUND(BC94,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2"/>
      <c r="BE32" s="163"/>
    </row>
    <row r="33" spans="2:57" s="2" customFormat="1" ht="14.4" hidden="1" customHeight="1">
      <c r="B33" s="32"/>
      <c r="F33" s="33" t="s">
        <v>48</v>
      </c>
      <c r="L33" s="175">
        <v>0</v>
      </c>
      <c r="M33" s="174"/>
      <c r="N33" s="174"/>
      <c r="O33" s="174"/>
      <c r="P33" s="174"/>
      <c r="W33" s="173">
        <f>ROUND(BD94, 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2"/>
      <c r="BE33" s="163"/>
    </row>
    <row r="34" spans="2:57" s="1" customFormat="1" ht="6.9" customHeight="1">
      <c r="B34" s="28"/>
      <c r="AR34" s="28"/>
      <c r="BE34" s="162"/>
    </row>
    <row r="35" spans="2:57" s="1" customFormat="1" ht="25.95" customHeight="1">
      <c r="B35" s="28"/>
      <c r="C35" s="34"/>
      <c r="D35" s="35" t="s">
        <v>49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50</v>
      </c>
      <c r="U35" s="36"/>
      <c r="V35" s="36"/>
      <c r="W35" s="36"/>
      <c r="X35" s="176" t="s">
        <v>51</v>
      </c>
      <c r="Y35" s="177"/>
      <c r="Z35" s="177"/>
      <c r="AA35" s="177"/>
      <c r="AB35" s="177"/>
      <c r="AC35" s="36"/>
      <c r="AD35" s="36"/>
      <c r="AE35" s="36"/>
      <c r="AF35" s="36"/>
      <c r="AG35" s="36"/>
      <c r="AH35" s="36"/>
      <c r="AI35" s="36"/>
      <c r="AJ35" s="36"/>
      <c r="AK35" s="178">
        <f>SUM(AK26:AK33)</f>
        <v>0</v>
      </c>
      <c r="AL35" s="177"/>
      <c r="AM35" s="177"/>
      <c r="AN35" s="177"/>
      <c r="AO35" s="179"/>
      <c r="AP35" s="34"/>
      <c r="AQ35" s="34"/>
      <c r="AR35" s="28"/>
    </row>
    <row r="36" spans="2:57" s="1" customFormat="1" ht="6.9" customHeight="1">
      <c r="B36" s="28"/>
      <c r="AR36" s="28"/>
    </row>
    <row r="37" spans="2:57" s="1" customFormat="1" ht="14.4" customHeight="1">
      <c r="B37" s="28"/>
      <c r="AR37" s="28"/>
    </row>
    <row r="38" spans="2:57" ht="14.4" customHeight="1">
      <c r="B38" s="16"/>
      <c r="AR38" s="16"/>
    </row>
    <row r="39" spans="2:57" ht="14.4" customHeight="1">
      <c r="B39" s="16"/>
      <c r="AR39" s="16"/>
    </row>
    <row r="40" spans="2:57" ht="14.4" customHeight="1">
      <c r="B40" s="16"/>
      <c r="AR40" s="16"/>
    </row>
    <row r="41" spans="2:57" ht="14.4" customHeight="1">
      <c r="B41" s="16"/>
      <c r="AR41" s="16"/>
    </row>
    <row r="42" spans="2:57" ht="14.4" customHeight="1">
      <c r="B42" s="16"/>
      <c r="AR42" s="16"/>
    </row>
    <row r="43" spans="2:57" ht="14.4" customHeight="1">
      <c r="B43" s="16"/>
      <c r="AR43" s="16"/>
    </row>
    <row r="44" spans="2:57" ht="14.4" customHeight="1">
      <c r="B44" s="16"/>
      <c r="AR44" s="16"/>
    </row>
    <row r="45" spans="2:57" ht="14.4" customHeight="1">
      <c r="B45" s="16"/>
      <c r="AR45" s="16"/>
    </row>
    <row r="46" spans="2:57" ht="14.4" customHeight="1">
      <c r="B46" s="16"/>
      <c r="AR46" s="16"/>
    </row>
    <row r="47" spans="2:57" ht="14.4" customHeight="1">
      <c r="B47" s="16"/>
      <c r="AR47" s="16"/>
    </row>
    <row r="48" spans="2:57" ht="14.4" customHeight="1">
      <c r="B48" s="16"/>
      <c r="AR48" s="16"/>
    </row>
    <row r="49" spans="2:44" s="1" customFormat="1" ht="14.4" customHeight="1">
      <c r="B49" s="28"/>
      <c r="D49" s="38" t="s">
        <v>52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53</v>
      </c>
      <c r="AI49" s="39"/>
      <c r="AJ49" s="39"/>
      <c r="AK49" s="39"/>
      <c r="AL49" s="39"/>
      <c r="AM49" s="39"/>
      <c r="AN49" s="39"/>
      <c r="AO49" s="39"/>
      <c r="AR49" s="28"/>
    </row>
    <row r="50" spans="2:44" ht="10.199999999999999">
      <c r="B50" s="16"/>
      <c r="AR50" s="16"/>
    </row>
    <row r="51" spans="2:44" ht="10.199999999999999">
      <c r="B51" s="16"/>
      <c r="AR51" s="16"/>
    </row>
    <row r="52" spans="2:44" ht="10.199999999999999">
      <c r="B52" s="16"/>
      <c r="AR52" s="16"/>
    </row>
    <row r="53" spans="2:44" ht="10.199999999999999">
      <c r="B53" s="16"/>
      <c r="AR53" s="16"/>
    </row>
    <row r="54" spans="2:44" ht="10.199999999999999">
      <c r="B54" s="16"/>
      <c r="AR54" s="16"/>
    </row>
    <row r="55" spans="2:44" ht="10.199999999999999">
      <c r="B55" s="16"/>
      <c r="AR55" s="16"/>
    </row>
    <row r="56" spans="2:44" ht="10.199999999999999">
      <c r="B56" s="16"/>
      <c r="AR56" s="16"/>
    </row>
    <row r="57" spans="2:44" ht="10.199999999999999">
      <c r="B57" s="16"/>
      <c r="AR57" s="16"/>
    </row>
    <row r="58" spans="2:44" ht="10.199999999999999">
      <c r="B58" s="16"/>
      <c r="AR58" s="16"/>
    </row>
    <row r="59" spans="2:44" ht="10.199999999999999">
      <c r="B59" s="16"/>
      <c r="AR59" s="16"/>
    </row>
    <row r="60" spans="2:44" s="1" customFormat="1" ht="13.2">
      <c r="B60" s="28"/>
      <c r="D60" s="40" t="s">
        <v>54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55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54</v>
      </c>
      <c r="AI60" s="30"/>
      <c r="AJ60" s="30"/>
      <c r="AK60" s="30"/>
      <c r="AL60" s="30"/>
      <c r="AM60" s="40" t="s">
        <v>55</v>
      </c>
      <c r="AN60" s="30"/>
      <c r="AO60" s="30"/>
      <c r="AR60" s="28"/>
    </row>
    <row r="61" spans="2:44" ht="10.199999999999999">
      <c r="B61" s="16"/>
      <c r="AR61" s="16"/>
    </row>
    <row r="62" spans="2:44" ht="10.199999999999999">
      <c r="B62" s="16"/>
      <c r="AR62" s="16"/>
    </row>
    <row r="63" spans="2:44" ht="10.199999999999999">
      <c r="B63" s="16"/>
      <c r="AR63" s="16"/>
    </row>
    <row r="64" spans="2:44" s="1" customFormat="1" ht="13.2">
      <c r="B64" s="28"/>
      <c r="D64" s="38" t="s">
        <v>56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57</v>
      </c>
      <c r="AI64" s="39"/>
      <c r="AJ64" s="39"/>
      <c r="AK64" s="39"/>
      <c r="AL64" s="39"/>
      <c r="AM64" s="39"/>
      <c r="AN64" s="39"/>
      <c r="AO64" s="39"/>
      <c r="AR64" s="28"/>
    </row>
    <row r="65" spans="2:44" ht="10.199999999999999">
      <c r="B65" s="16"/>
      <c r="AR65" s="16"/>
    </row>
    <row r="66" spans="2:44" ht="10.199999999999999">
      <c r="B66" s="16"/>
      <c r="AR66" s="16"/>
    </row>
    <row r="67" spans="2:44" ht="10.199999999999999">
      <c r="B67" s="16"/>
      <c r="AR67" s="16"/>
    </row>
    <row r="68" spans="2:44" ht="10.199999999999999">
      <c r="B68" s="16"/>
      <c r="AR68" s="16"/>
    </row>
    <row r="69" spans="2:44" ht="10.199999999999999">
      <c r="B69" s="16"/>
      <c r="AR69" s="16"/>
    </row>
    <row r="70" spans="2:44" ht="10.199999999999999">
      <c r="B70" s="16"/>
      <c r="AR70" s="16"/>
    </row>
    <row r="71" spans="2:44" ht="10.199999999999999">
      <c r="B71" s="16"/>
      <c r="AR71" s="16"/>
    </row>
    <row r="72" spans="2:44" ht="10.199999999999999">
      <c r="B72" s="16"/>
      <c r="AR72" s="16"/>
    </row>
    <row r="73" spans="2:44" ht="10.199999999999999">
      <c r="B73" s="16"/>
      <c r="AR73" s="16"/>
    </row>
    <row r="74" spans="2:44" ht="10.199999999999999">
      <c r="B74" s="16"/>
      <c r="AR74" s="16"/>
    </row>
    <row r="75" spans="2:44" s="1" customFormat="1" ht="13.2">
      <c r="B75" s="28"/>
      <c r="D75" s="40" t="s">
        <v>54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55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54</v>
      </c>
      <c r="AI75" s="30"/>
      <c r="AJ75" s="30"/>
      <c r="AK75" s="30"/>
      <c r="AL75" s="30"/>
      <c r="AM75" s="40" t="s">
        <v>55</v>
      </c>
      <c r="AN75" s="30"/>
      <c r="AO75" s="30"/>
      <c r="AR75" s="28"/>
    </row>
    <row r="76" spans="2:44" s="1" customFormat="1" ht="10.199999999999999">
      <c r="B76" s="28"/>
      <c r="AR76" s="28"/>
    </row>
    <row r="77" spans="2:44" s="1" customFormat="1" ht="6.9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8"/>
    </row>
    <row r="81" spans="1:91" s="1" customFormat="1" ht="6.9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8"/>
    </row>
    <row r="82" spans="1:91" s="1" customFormat="1" ht="24.9" customHeight="1">
      <c r="B82" s="28"/>
      <c r="C82" s="17" t="s">
        <v>58</v>
      </c>
      <c r="AR82" s="28"/>
    </row>
    <row r="83" spans="1:91" s="1" customFormat="1" ht="6.9" customHeight="1">
      <c r="B83" s="28"/>
      <c r="AR83" s="28"/>
    </row>
    <row r="84" spans="1:91" s="3" customFormat="1" ht="12" customHeight="1">
      <c r="B84" s="45"/>
      <c r="C84" s="23" t="s">
        <v>12</v>
      </c>
      <c r="L84" s="3" t="str">
        <f>K5</f>
        <v>0</v>
      </c>
      <c r="AR84" s="45"/>
    </row>
    <row r="85" spans="1:91" s="4" customFormat="1" ht="36.9" customHeight="1">
      <c r="B85" s="46"/>
      <c r="C85" s="47" t="s">
        <v>15</v>
      </c>
      <c r="L85" s="180" t="str">
        <f>K6</f>
        <v>Vybudovanie zázemia pre športovcov – Športový areál – RSC HA BB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R85" s="46"/>
    </row>
    <row r="86" spans="1:91" s="1" customFormat="1" ht="6.9" customHeight="1">
      <c r="B86" s="28"/>
      <c r="AR86" s="28"/>
    </row>
    <row r="87" spans="1:91" s="1" customFormat="1" ht="12" customHeight="1">
      <c r="B87" s="28"/>
      <c r="C87" s="23" t="s">
        <v>19</v>
      </c>
      <c r="L87" s="48" t="str">
        <f>IF(K8="","",K8)</f>
        <v xml:space="preserve"> Marka Čulena, Banská Bystrica</v>
      </c>
      <c r="AI87" s="23" t="s">
        <v>21</v>
      </c>
      <c r="AM87" s="182" t="str">
        <f>IF(AN8= "","",AN8)</f>
        <v>5. 2. 2024</v>
      </c>
      <c r="AN87" s="182"/>
      <c r="AR87" s="28"/>
    </row>
    <row r="88" spans="1:91" s="1" customFormat="1" ht="6.9" customHeight="1">
      <c r="B88" s="28"/>
      <c r="AR88" s="28"/>
    </row>
    <row r="89" spans="1:91" s="1" customFormat="1" ht="15.15" customHeight="1">
      <c r="B89" s="28"/>
      <c r="C89" s="23" t="s">
        <v>23</v>
      </c>
      <c r="L89" s="3" t="str">
        <f>IF(E11= "","",E11)</f>
        <v>RSC HAMSIK ACADEMY s.r.o.</v>
      </c>
      <c r="AI89" s="23" t="s">
        <v>31</v>
      </c>
      <c r="AM89" s="183" t="str">
        <f>IF(E17="","",E17)</f>
        <v>STAVING PROJEKT s.r.o.</v>
      </c>
      <c r="AN89" s="184"/>
      <c r="AO89" s="184"/>
      <c r="AP89" s="184"/>
      <c r="AR89" s="28"/>
      <c r="AS89" s="185" t="s">
        <v>59</v>
      </c>
      <c r="AT89" s="186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1" customFormat="1" ht="15.15" customHeight="1">
      <c r="B90" s="28"/>
      <c r="C90" s="23" t="s">
        <v>29</v>
      </c>
      <c r="L90" s="3" t="str">
        <f>IF(E14= "Vyplň údaj","",E14)</f>
        <v/>
      </c>
      <c r="AI90" s="23" t="s">
        <v>36</v>
      </c>
      <c r="AM90" s="183" t="str">
        <f>IF(E20="","",E20)</f>
        <v xml:space="preserve"> </v>
      </c>
      <c r="AN90" s="184"/>
      <c r="AO90" s="184"/>
      <c r="AP90" s="184"/>
      <c r="AR90" s="28"/>
      <c r="AS90" s="187"/>
      <c r="AT90" s="188"/>
      <c r="BD90" s="53"/>
    </row>
    <row r="91" spans="1:91" s="1" customFormat="1" ht="10.8" customHeight="1">
      <c r="B91" s="28"/>
      <c r="AR91" s="28"/>
      <c r="AS91" s="187"/>
      <c r="AT91" s="188"/>
      <c r="BD91" s="53"/>
    </row>
    <row r="92" spans="1:91" s="1" customFormat="1" ht="29.25" customHeight="1">
      <c r="B92" s="28"/>
      <c r="C92" s="189" t="s">
        <v>60</v>
      </c>
      <c r="D92" s="190"/>
      <c r="E92" s="190"/>
      <c r="F92" s="190"/>
      <c r="G92" s="190"/>
      <c r="H92" s="54"/>
      <c r="I92" s="191" t="s">
        <v>61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2" t="s">
        <v>62</v>
      </c>
      <c r="AH92" s="190"/>
      <c r="AI92" s="190"/>
      <c r="AJ92" s="190"/>
      <c r="AK92" s="190"/>
      <c r="AL92" s="190"/>
      <c r="AM92" s="190"/>
      <c r="AN92" s="191" t="s">
        <v>63</v>
      </c>
      <c r="AO92" s="190"/>
      <c r="AP92" s="193"/>
      <c r="AQ92" s="55" t="s">
        <v>64</v>
      </c>
      <c r="AR92" s="28"/>
      <c r="AS92" s="56" t="s">
        <v>65</v>
      </c>
      <c r="AT92" s="57" t="s">
        <v>66</v>
      </c>
      <c r="AU92" s="57" t="s">
        <v>67</v>
      </c>
      <c r="AV92" s="57" t="s">
        <v>68</v>
      </c>
      <c r="AW92" s="57" t="s">
        <v>69</v>
      </c>
      <c r="AX92" s="57" t="s">
        <v>70</v>
      </c>
      <c r="AY92" s="57" t="s">
        <v>71</v>
      </c>
      <c r="AZ92" s="57" t="s">
        <v>72</v>
      </c>
      <c r="BA92" s="57" t="s">
        <v>73</v>
      </c>
      <c r="BB92" s="57" t="s">
        <v>74</v>
      </c>
      <c r="BC92" s="57" t="s">
        <v>75</v>
      </c>
      <c r="BD92" s="58" t="s">
        <v>76</v>
      </c>
    </row>
    <row r="93" spans="1:91" s="1" customFormat="1" ht="10.8" customHeight="1">
      <c r="B93" s="28"/>
      <c r="AR93" s="28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5" customFormat="1" ht="32.4" customHeight="1">
      <c r="B94" s="60"/>
      <c r="C94" s="61" t="s">
        <v>77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97">
        <f>ROUND(AG95,2)</f>
        <v>0</v>
      </c>
      <c r="AH94" s="197"/>
      <c r="AI94" s="197"/>
      <c r="AJ94" s="197"/>
      <c r="AK94" s="197"/>
      <c r="AL94" s="197"/>
      <c r="AM94" s="197"/>
      <c r="AN94" s="198">
        <f>SUM(AG94,AT94)</f>
        <v>0</v>
      </c>
      <c r="AO94" s="198"/>
      <c r="AP94" s="198"/>
      <c r="AQ94" s="64" t="s">
        <v>1</v>
      </c>
      <c r="AR94" s="60"/>
      <c r="AS94" s="65">
        <f>ROUND(AS95,2)</f>
        <v>0</v>
      </c>
      <c r="AT94" s="66">
        <f>ROUND(SUM(AV94:AW94),2)</f>
        <v>0</v>
      </c>
      <c r="AU94" s="67">
        <f>ROUND(AU95,5)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ROUND(AZ95,2)</f>
        <v>0</v>
      </c>
      <c r="BA94" s="66">
        <f>ROUND(BA95,2)</f>
        <v>0</v>
      </c>
      <c r="BB94" s="66">
        <f>ROUND(BB95,2)</f>
        <v>0</v>
      </c>
      <c r="BC94" s="66">
        <f>ROUND(BC95,2)</f>
        <v>0</v>
      </c>
      <c r="BD94" s="68">
        <f>ROUND(BD95,2)</f>
        <v>0</v>
      </c>
      <c r="BS94" s="69" t="s">
        <v>78</v>
      </c>
      <c r="BT94" s="69" t="s">
        <v>13</v>
      </c>
      <c r="BU94" s="70" t="s">
        <v>79</v>
      </c>
      <c r="BV94" s="69" t="s">
        <v>80</v>
      </c>
      <c r="BW94" s="69" t="s">
        <v>4</v>
      </c>
      <c r="BX94" s="69" t="s">
        <v>81</v>
      </c>
      <c r="CL94" s="69" t="s">
        <v>1</v>
      </c>
    </row>
    <row r="95" spans="1:91" s="6" customFormat="1" ht="16.5" customHeight="1">
      <c r="A95" s="71" t="s">
        <v>82</v>
      </c>
      <c r="B95" s="72"/>
      <c r="C95" s="73"/>
      <c r="D95" s="196" t="s">
        <v>83</v>
      </c>
      <c r="E95" s="196"/>
      <c r="F95" s="196"/>
      <c r="G95" s="196"/>
      <c r="H95" s="196"/>
      <c r="I95" s="74"/>
      <c r="J95" s="196" t="s">
        <v>84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4">
        <f>'SO 05 - Šatne a zázemie š...'!J30</f>
        <v>0</v>
      </c>
      <c r="AH95" s="195"/>
      <c r="AI95" s="195"/>
      <c r="AJ95" s="195"/>
      <c r="AK95" s="195"/>
      <c r="AL95" s="195"/>
      <c r="AM95" s="195"/>
      <c r="AN95" s="194">
        <f>SUM(AG95,AT95)</f>
        <v>0</v>
      </c>
      <c r="AO95" s="195"/>
      <c r="AP95" s="195"/>
      <c r="AQ95" s="75" t="s">
        <v>85</v>
      </c>
      <c r="AR95" s="72"/>
      <c r="AS95" s="76">
        <v>0</v>
      </c>
      <c r="AT95" s="77">
        <f>ROUND(SUM(AV95:AW95),2)</f>
        <v>0</v>
      </c>
      <c r="AU95" s="78">
        <f>'SO 05 - Šatne a zázemie š...'!P133</f>
        <v>0</v>
      </c>
      <c r="AV95" s="77">
        <f>'SO 05 - Šatne a zázemie š...'!J33</f>
        <v>0</v>
      </c>
      <c r="AW95" s="77">
        <f>'SO 05 - Šatne a zázemie š...'!J34</f>
        <v>0</v>
      </c>
      <c r="AX95" s="77">
        <f>'SO 05 - Šatne a zázemie š...'!J35</f>
        <v>0</v>
      </c>
      <c r="AY95" s="77">
        <f>'SO 05 - Šatne a zázemie š...'!J36</f>
        <v>0</v>
      </c>
      <c r="AZ95" s="77">
        <f>'SO 05 - Šatne a zázemie š...'!F33</f>
        <v>0</v>
      </c>
      <c r="BA95" s="77">
        <f>'SO 05 - Šatne a zázemie š...'!F34</f>
        <v>0</v>
      </c>
      <c r="BB95" s="77">
        <f>'SO 05 - Šatne a zázemie š...'!F35</f>
        <v>0</v>
      </c>
      <c r="BC95" s="77">
        <f>'SO 05 - Šatne a zázemie š...'!F36</f>
        <v>0</v>
      </c>
      <c r="BD95" s="79">
        <f>'SO 05 - Šatne a zázemie š...'!F37</f>
        <v>0</v>
      </c>
      <c r="BT95" s="80" t="s">
        <v>86</v>
      </c>
      <c r="BV95" s="80" t="s">
        <v>80</v>
      </c>
      <c r="BW95" s="80" t="s">
        <v>87</v>
      </c>
      <c r="BX95" s="80" t="s">
        <v>4</v>
      </c>
      <c r="CL95" s="80" t="s">
        <v>1</v>
      </c>
      <c r="CM95" s="80" t="s">
        <v>13</v>
      </c>
    </row>
    <row r="96" spans="1:91" s="1" customFormat="1" ht="30" customHeight="1">
      <c r="B96" s="28"/>
      <c r="AR96" s="28"/>
    </row>
    <row r="97" spans="2:44" s="1" customFormat="1" ht="6.9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8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05 - Šatne a zázemie š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38"/>
  <sheetViews>
    <sheetView showGridLines="0" tabSelected="1" workbookViewId="0">
      <selection activeCell="X12" sqref="X12"/>
    </sheetView>
  </sheetViews>
  <sheetFormatPr defaultRowHeight="14.4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99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3" t="s">
        <v>87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13</v>
      </c>
    </row>
    <row r="4" spans="2:46" ht="24.9" customHeight="1">
      <c r="B4" s="16"/>
      <c r="D4" s="17" t="s">
        <v>88</v>
      </c>
      <c r="L4" s="16"/>
      <c r="M4" s="81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00" t="str">
        <f>'Rekapitulácia stavby'!K6</f>
        <v>Vybudovanie zázemia pre športovcov – Športový areál – RSC HA BB</v>
      </c>
      <c r="F7" s="201"/>
      <c r="G7" s="201"/>
      <c r="H7" s="201"/>
      <c r="L7" s="16"/>
    </row>
    <row r="8" spans="2:46" s="1" customFormat="1" ht="12" customHeight="1">
      <c r="B8" s="28"/>
      <c r="D8" s="23" t="s">
        <v>89</v>
      </c>
      <c r="L8" s="28"/>
    </row>
    <row r="9" spans="2:46" s="1" customFormat="1" ht="16.5" customHeight="1">
      <c r="B9" s="28"/>
      <c r="E9" s="180" t="s">
        <v>90</v>
      </c>
      <c r="F9" s="202"/>
      <c r="G9" s="202"/>
      <c r="H9" s="202"/>
      <c r="L9" s="28"/>
    </row>
    <row r="10" spans="2:46" s="1" customFormat="1" ht="10.199999999999999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49"/>
      <c r="L12" s="28"/>
    </row>
    <row r="13" spans="2:46" s="1" customFormat="1" ht="10.8" customHeight="1">
      <c r="B13" s="28"/>
      <c r="L13" s="28"/>
    </row>
    <row r="14" spans="2:46" s="1" customFormat="1" ht="12" customHeight="1">
      <c r="B14" s="28"/>
      <c r="D14" s="23" t="s">
        <v>23</v>
      </c>
      <c r="I14" s="23" t="s">
        <v>24</v>
      </c>
      <c r="J14" s="21" t="s">
        <v>25</v>
      </c>
      <c r="L14" s="28"/>
    </row>
    <row r="15" spans="2:46" s="1" customFormat="1" ht="18" customHeight="1">
      <c r="B15" s="28"/>
      <c r="E15" s="21" t="s">
        <v>26</v>
      </c>
      <c r="I15" s="23" t="s">
        <v>27</v>
      </c>
      <c r="J15" s="21" t="s">
        <v>28</v>
      </c>
      <c r="L15" s="28"/>
    </row>
    <row r="16" spans="2:46" s="1" customFormat="1" ht="6.9" customHeight="1">
      <c r="B16" s="28"/>
      <c r="L16" s="28"/>
    </row>
    <row r="17" spans="2:52" s="1" customFormat="1" ht="12" customHeight="1">
      <c r="B17" s="28"/>
      <c r="D17" s="23" t="s">
        <v>29</v>
      </c>
      <c r="I17" s="23" t="s">
        <v>24</v>
      </c>
      <c r="J17" s="24" t="str">
        <f>'Rekapitulácia stavby'!AN13</f>
        <v>Vyplň údaj</v>
      </c>
      <c r="L17" s="28"/>
    </row>
    <row r="18" spans="2:52" s="1" customFormat="1" ht="18" customHeight="1">
      <c r="B18" s="28"/>
      <c r="E18" s="203" t="str">
        <f>'Rekapitulácia stavby'!E14</f>
        <v>Vyplň údaj</v>
      </c>
      <c r="F18" s="164"/>
      <c r="G18" s="164"/>
      <c r="H18" s="164"/>
      <c r="I18" s="23" t="s">
        <v>27</v>
      </c>
      <c r="J18" s="24" t="str">
        <f>'Rekapitulácia stavby'!AN14</f>
        <v>Vyplň údaj</v>
      </c>
      <c r="L18" s="28"/>
    </row>
    <row r="19" spans="2:52" s="1" customFormat="1" ht="6.9" customHeight="1">
      <c r="B19" s="28"/>
      <c r="L19" s="28"/>
    </row>
    <row r="20" spans="2:52" s="1" customFormat="1" ht="12" customHeight="1">
      <c r="B20" s="28"/>
      <c r="D20" s="23" t="s">
        <v>31</v>
      </c>
      <c r="I20" s="23" t="s">
        <v>24</v>
      </c>
      <c r="J20" s="21" t="s">
        <v>32</v>
      </c>
      <c r="L20" s="28"/>
    </row>
    <row r="21" spans="2:52" s="1" customFormat="1" ht="18" customHeight="1">
      <c r="B21" s="28"/>
      <c r="E21" s="21" t="s">
        <v>33</v>
      </c>
      <c r="I21" s="23" t="s">
        <v>27</v>
      </c>
      <c r="J21" s="21" t="s">
        <v>34</v>
      </c>
      <c r="L21" s="28"/>
    </row>
    <row r="22" spans="2:52" s="1" customFormat="1" ht="6.9" customHeight="1">
      <c r="B22" s="28"/>
      <c r="L22" s="28"/>
    </row>
    <row r="23" spans="2:52" s="1" customFormat="1" ht="12" customHeight="1">
      <c r="B23" s="28"/>
      <c r="D23" s="23" t="s">
        <v>36</v>
      </c>
      <c r="I23" s="23" t="s">
        <v>24</v>
      </c>
      <c r="J23" s="21" t="str">
        <f>IF('Rekapitulácia stavby'!AN19="","",'Rekapitulácia stavby'!AN19)</f>
        <v/>
      </c>
      <c r="L23" s="28"/>
    </row>
    <row r="24" spans="2:5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27</v>
      </c>
      <c r="J24" s="21" t="str">
        <f>IF('Rekapitulácia stavby'!AN20="","",'Rekapitulácia stavby'!AN20)</f>
        <v/>
      </c>
      <c r="L24" s="28"/>
    </row>
    <row r="25" spans="2:52" s="1" customFormat="1" ht="6.9" customHeight="1">
      <c r="B25" s="28"/>
      <c r="L25" s="28"/>
    </row>
    <row r="26" spans="2:52" s="1" customFormat="1" ht="12" customHeight="1">
      <c r="B26" s="28"/>
      <c r="D26" s="23" t="s">
        <v>38</v>
      </c>
      <c r="L26" s="28"/>
    </row>
    <row r="27" spans="2:52" s="7" customFormat="1" ht="16.5" customHeight="1">
      <c r="B27" s="82"/>
      <c r="E27" s="169" t="s">
        <v>1</v>
      </c>
      <c r="F27" s="169"/>
      <c r="G27" s="169"/>
      <c r="H27" s="169"/>
      <c r="L27" s="82"/>
    </row>
    <row r="28" spans="2:52" s="1" customFormat="1" ht="6.9" customHeight="1">
      <c r="B28" s="28"/>
      <c r="L28" s="28"/>
    </row>
    <row r="29" spans="2:52" s="1" customFormat="1" ht="6.9" customHeight="1">
      <c r="B29" s="28"/>
      <c r="D29" s="50"/>
      <c r="E29" s="50"/>
      <c r="F29" s="50"/>
      <c r="G29" s="50"/>
      <c r="H29" s="50"/>
      <c r="I29" s="50"/>
      <c r="J29" s="50"/>
      <c r="K29" s="50"/>
      <c r="L29" s="83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</row>
    <row r="30" spans="2:52" s="1" customFormat="1" ht="25.35" customHeight="1">
      <c r="B30" s="28"/>
      <c r="D30" s="85" t="s">
        <v>39</v>
      </c>
      <c r="J30" s="63">
        <f>ROUND(J133, 2)</f>
        <v>0</v>
      </c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</row>
    <row r="31" spans="2:52" s="1" customFormat="1" ht="6.9" customHeight="1">
      <c r="B31" s="28"/>
      <c r="D31" s="50"/>
      <c r="E31" s="50"/>
      <c r="F31" s="50"/>
      <c r="G31" s="50"/>
      <c r="H31" s="50"/>
      <c r="I31" s="50"/>
      <c r="J31" s="50"/>
      <c r="K31" s="50"/>
      <c r="L31" s="28"/>
    </row>
    <row r="32" spans="2:52" s="1" customFormat="1" ht="14.4" customHeight="1">
      <c r="B32" s="28"/>
      <c r="F32" s="31" t="s">
        <v>41</v>
      </c>
      <c r="I32" s="31" t="s">
        <v>40</v>
      </c>
      <c r="J32" s="31" t="s">
        <v>42</v>
      </c>
      <c r="L32" s="28"/>
    </row>
    <row r="33" spans="2:52" s="1" customFormat="1" ht="14.4" customHeight="1">
      <c r="B33" s="28"/>
      <c r="D33" s="52" t="s">
        <v>43</v>
      </c>
      <c r="E33" s="33" t="s">
        <v>44</v>
      </c>
      <c r="F33" s="86">
        <f>ROUND((SUM(BE133:BE237)),  2)</f>
        <v>0</v>
      </c>
      <c r="G33" s="84"/>
      <c r="H33" s="84"/>
      <c r="I33" s="87">
        <v>0.2</v>
      </c>
      <c r="J33" s="86">
        <f>ROUND(((SUM(BE133:BE237))*I33),  2)</f>
        <v>0</v>
      </c>
      <c r="L33" s="83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</row>
    <row r="34" spans="2:52" s="1" customFormat="1" ht="14.4" customHeight="1">
      <c r="B34" s="28"/>
      <c r="E34" s="33" t="s">
        <v>45</v>
      </c>
      <c r="F34" s="86">
        <f>ROUND((SUM(BF133:BF237)),  2)</f>
        <v>0</v>
      </c>
      <c r="G34" s="84"/>
      <c r="H34" s="84"/>
      <c r="I34" s="87">
        <v>0.2</v>
      </c>
      <c r="J34" s="86">
        <f>ROUND(((SUM(BF133:BF237))*I34),  2)</f>
        <v>0</v>
      </c>
      <c r="L34" s="28"/>
    </row>
    <row r="35" spans="2:52" s="1" customFormat="1" ht="14.4" hidden="1" customHeight="1">
      <c r="B35" s="28"/>
      <c r="E35" s="23" t="s">
        <v>46</v>
      </c>
      <c r="F35" s="88">
        <f>ROUND((SUM(BG133:BG237)),  2)</f>
        <v>0</v>
      </c>
      <c r="I35" s="89">
        <v>0.2</v>
      </c>
      <c r="J35" s="88">
        <f>0</f>
        <v>0</v>
      </c>
      <c r="L35" s="28"/>
    </row>
    <row r="36" spans="2:52" s="1" customFormat="1" ht="14.4" hidden="1" customHeight="1">
      <c r="B36" s="28"/>
      <c r="E36" s="23" t="s">
        <v>47</v>
      </c>
      <c r="F36" s="88">
        <f>ROUND((SUM(BH133:BH237)),  2)</f>
        <v>0</v>
      </c>
      <c r="I36" s="89">
        <v>0.2</v>
      </c>
      <c r="J36" s="88">
        <f>0</f>
        <v>0</v>
      </c>
      <c r="L36" s="28"/>
    </row>
    <row r="37" spans="2:52" s="1" customFormat="1" ht="14.4" hidden="1" customHeight="1">
      <c r="B37" s="28"/>
      <c r="E37" s="33" t="s">
        <v>48</v>
      </c>
      <c r="F37" s="86">
        <f>ROUND((SUM(BI133:BI237)),  2)</f>
        <v>0</v>
      </c>
      <c r="G37" s="84"/>
      <c r="H37" s="84"/>
      <c r="I37" s="87">
        <v>0</v>
      </c>
      <c r="J37" s="86">
        <f>0</f>
        <v>0</v>
      </c>
      <c r="L37" s="28"/>
    </row>
    <row r="38" spans="2:52" s="1" customFormat="1" ht="6.9" customHeight="1">
      <c r="B38" s="28"/>
      <c r="L38" s="28"/>
    </row>
    <row r="39" spans="2:52" s="1" customFormat="1" ht="25.35" customHeight="1">
      <c r="B39" s="28"/>
      <c r="C39" s="90"/>
      <c r="D39" s="91" t="s">
        <v>49</v>
      </c>
      <c r="E39" s="54"/>
      <c r="F39" s="54"/>
      <c r="G39" s="92" t="s">
        <v>50</v>
      </c>
      <c r="H39" s="93" t="s">
        <v>51</v>
      </c>
      <c r="I39" s="54"/>
      <c r="J39" s="94">
        <f>SUM(J30:J37)</f>
        <v>0</v>
      </c>
      <c r="K39" s="95"/>
      <c r="L39" s="28"/>
    </row>
    <row r="40" spans="2:52" s="1" customFormat="1" ht="14.4" customHeight="1">
      <c r="B40" s="28"/>
      <c r="L40" s="28"/>
    </row>
    <row r="41" spans="2:52" ht="14.4" customHeight="1">
      <c r="B41" s="16"/>
      <c r="L41" s="16"/>
    </row>
    <row r="42" spans="2:52" ht="14.4" customHeight="1">
      <c r="B42" s="16"/>
      <c r="L42" s="16"/>
    </row>
    <row r="43" spans="2:52" ht="14.4" customHeight="1">
      <c r="B43" s="16"/>
      <c r="L43" s="16"/>
    </row>
    <row r="44" spans="2:52" ht="14.4" customHeight="1">
      <c r="B44" s="16"/>
      <c r="L44" s="16"/>
    </row>
    <row r="45" spans="2:52" ht="14.4" customHeight="1">
      <c r="B45" s="16"/>
      <c r="L45" s="16"/>
    </row>
    <row r="46" spans="2:52" ht="14.4" customHeight="1">
      <c r="B46" s="16"/>
      <c r="L46" s="16"/>
    </row>
    <row r="47" spans="2:52" ht="14.4" customHeight="1">
      <c r="B47" s="16"/>
      <c r="L47" s="16"/>
    </row>
    <row r="48" spans="2:5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38" t="s">
        <v>52</v>
      </c>
      <c r="E50" s="39"/>
      <c r="F50" s="39"/>
      <c r="G50" s="38" t="s">
        <v>53</v>
      </c>
      <c r="H50" s="39"/>
      <c r="I50" s="39"/>
      <c r="J50" s="39"/>
      <c r="K50" s="39"/>
      <c r="L50" s="28"/>
    </row>
    <row r="51" spans="2:12" ht="10.199999999999999">
      <c r="B51" s="16"/>
      <c r="L51" s="16"/>
    </row>
    <row r="52" spans="2:12" ht="10.199999999999999">
      <c r="B52" s="16"/>
      <c r="L52" s="16"/>
    </row>
    <row r="53" spans="2:12" ht="10.199999999999999">
      <c r="B53" s="16"/>
      <c r="L53" s="16"/>
    </row>
    <row r="54" spans="2:12" ht="10.199999999999999">
      <c r="B54" s="16"/>
      <c r="L54" s="16"/>
    </row>
    <row r="55" spans="2:12" ht="10.199999999999999">
      <c r="B55" s="16"/>
      <c r="L55" s="16"/>
    </row>
    <row r="56" spans="2:12" ht="10.199999999999999">
      <c r="B56" s="16"/>
      <c r="L56" s="16"/>
    </row>
    <row r="57" spans="2:12" ht="10.199999999999999">
      <c r="B57" s="16"/>
      <c r="L57" s="16"/>
    </row>
    <row r="58" spans="2:12" ht="10.199999999999999">
      <c r="B58" s="16"/>
      <c r="L58" s="16"/>
    </row>
    <row r="59" spans="2:12" ht="10.199999999999999">
      <c r="B59" s="16"/>
      <c r="L59" s="16"/>
    </row>
    <row r="60" spans="2:12" ht="10.199999999999999">
      <c r="B60" s="16"/>
      <c r="L60" s="16"/>
    </row>
    <row r="61" spans="2:12" s="1" customFormat="1" ht="13.2">
      <c r="B61" s="28"/>
      <c r="D61" s="40" t="s">
        <v>54</v>
      </c>
      <c r="E61" s="30"/>
      <c r="F61" s="96" t="s">
        <v>55</v>
      </c>
      <c r="G61" s="40" t="s">
        <v>54</v>
      </c>
      <c r="H61" s="30"/>
      <c r="I61" s="30"/>
      <c r="J61" s="97" t="s">
        <v>55</v>
      </c>
      <c r="K61" s="30"/>
      <c r="L61" s="28"/>
    </row>
    <row r="62" spans="2:12" ht="10.199999999999999">
      <c r="B62" s="16"/>
      <c r="L62" s="16"/>
    </row>
    <row r="63" spans="2:12" ht="10.199999999999999">
      <c r="B63" s="16"/>
      <c r="L63" s="16"/>
    </row>
    <row r="64" spans="2:12" ht="10.199999999999999">
      <c r="B64" s="16"/>
      <c r="L64" s="16"/>
    </row>
    <row r="65" spans="2:12" s="1" customFormat="1" ht="13.2">
      <c r="B65" s="28"/>
      <c r="D65" s="38" t="s">
        <v>56</v>
      </c>
      <c r="E65" s="39"/>
      <c r="F65" s="39"/>
      <c r="G65" s="38" t="s">
        <v>57</v>
      </c>
      <c r="H65" s="39"/>
      <c r="I65" s="39"/>
      <c r="J65" s="39"/>
      <c r="K65" s="39"/>
      <c r="L65" s="28"/>
    </row>
    <row r="66" spans="2:12" ht="10.199999999999999">
      <c r="B66" s="16"/>
      <c r="L66" s="16"/>
    </row>
    <row r="67" spans="2:12" ht="10.199999999999999">
      <c r="B67" s="16"/>
      <c r="L67" s="16"/>
    </row>
    <row r="68" spans="2:12" ht="10.199999999999999">
      <c r="B68" s="16"/>
      <c r="L68" s="16"/>
    </row>
    <row r="69" spans="2:12" ht="10.199999999999999">
      <c r="B69" s="16"/>
      <c r="L69" s="16"/>
    </row>
    <row r="70" spans="2:12" ht="10.199999999999999">
      <c r="B70" s="16"/>
      <c r="L70" s="16"/>
    </row>
    <row r="71" spans="2:12" ht="10.199999999999999">
      <c r="B71" s="16"/>
      <c r="L71" s="16"/>
    </row>
    <row r="72" spans="2:12" ht="10.199999999999999">
      <c r="B72" s="16"/>
      <c r="L72" s="16"/>
    </row>
    <row r="73" spans="2:12" ht="10.199999999999999">
      <c r="B73" s="16"/>
      <c r="L73" s="16"/>
    </row>
    <row r="74" spans="2:12" ht="10.199999999999999">
      <c r="B74" s="16"/>
      <c r="L74" s="16"/>
    </row>
    <row r="75" spans="2:12" ht="10.199999999999999">
      <c r="B75" s="16"/>
      <c r="L75" s="16"/>
    </row>
    <row r="76" spans="2:12" s="1" customFormat="1" ht="13.2">
      <c r="B76" s="28"/>
      <c r="D76" s="40" t="s">
        <v>54</v>
      </c>
      <c r="E76" s="30"/>
      <c r="F76" s="96" t="s">
        <v>55</v>
      </c>
      <c r="G76" s="40" t="s">
        <v>54</v>
      </c>
      <c r="H76" s="30"/>
      <c r="I76" s="30"/>
      <c r="J76" s="97" t="s">
        <v>55</v>
      </c>
      <c r="K76" s="30"/>
      <c r="L76" s="28"/>
    </row>
    <row r="77" spans="2:12" s="1" customFormat="1" ht="14.4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8"/>
    </row>
    <row r="81" spans="2:47" s="1" customFormat="1" ht="6.9" hidden="1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8"/>
    </row>
    <row r="82" spans="2:47" s="1" customFormat="1" ht="24.9" hidden="1" customHeight="1">
      <c r="B82" s="28"/>
      <c r="C82" s="17" t="s">
        <v>91</v>
      </c>
      <c r="L82" s="28"/>
    </row>
    <row r="83" spans="2:47" s="1" customFormat="1" ht="6.9" hidden="1" customHeight="1">
      <c r="B83" s="28"/>
      <c r="L83" s="28"/>
    </row>
    <row r="84" spans="2:47" s="1" customFormat="1" ht="12" hidden="1" customHeight="1">
      <c r="B84" s="28"/>
      <c r="C84" s="23" t="s">
        <v>15</v>
      </c>
      <c r="L84" s="28"/>
    </row>
    <row r="85" spans="2:47" s="1" customFormat="1" ht="26.25" hidden="1" customHeight="1">
      <c r="B85" s="28"/>
      <c r="E85" s="200" t="str">
        <f>E7</f>
        <v>Vybudovanie zázemia pre športovcov – Športový areál – RSC HA BB</v>
      </c>
      <c r="F85" s="201"/>
      <c r="G85" s="201"/>
      <c r="H85" s="201"/>
      <c r="L85" s="28"/>
    </row>
    <row r="86" spans="2:47" s="1" customFormat="1" ht="12" hidden="1" customHeight="1">
      <c r="B86" s="28"/>
      <c r="C86" s="23" t="s">
        <v>89</v>
      </c>
      <c r="L86" s="28"/>
    </row>
    <row r="87" spans="2:47" s="1" customFormat="1" ht="16.5" hidden="1" customHeight="1">
      <c r="B87" s="28"/>
      <c r="E87" s="180" t="str">
        <f>E9</f>
        <v>SO 05 - Šatne a zázemie športovcov</v>
      </c>
      <c r="F87" s="202"/>
      <c r="G87" s="202"/>
      <c r="H87" s="202"/>
      <c r="L87" s="28"/>
    </row>
    <row r="88" spans="2:47" s="1" customFormat="1" ht="6.9" hidden="1" customHeight="1">
      <c r="B88" s="28"/>
      <c r="L88" s="28"/>
    </row>
    <row r="89" spans="2:47" s="1" customFormat="1" ht="12" hidden="1" customHeight="1">
      <c r="B89" s="28"/>
      <c r="C89" s="23" t="s">
        <v>19</v>
      </c>
      <c r="F89" s="21" t="str">
        <f>F12</f>
        <v xml:space="preserve"> Marka Čulena, Banská Bystrica</v>
      </c>
      <c r="I89" s="23" t="s">
        <v>21</v>
      </c>
      <c r="J89" s="49" t="str">
        <f>IF(J12="","",J12)</f>
        <v/>
      </c>
      <c r="L89" s="28"/>
    </row>
    <row r="90" spans="2:47" s="1" customFormat="1" ht="6.9" hidden="1" customHeight="1">
      <c r="B90" s="28"/>
      <c r="L90" s="28"/>
    </row>
    <row r="91" spans="2:47" s="1" customFormat="1" ht="25.65" hidden="1" customHeight="1">
      <c r="B91" s="28"/>
      <c r="C91" s="23" t="s">
        <v>23</v>
      </c>
      <c r="F91" s="21" t="str">
        <f>E15</f>
        <v>RSC HAMSIK ACADEMY s.r.o.</v>
      </c>
      <c r="I91" s="23" t="s">
        <v>31</v>
      </c>
      <c r="J91" s="26" t="str">
        <f>E21</f>
        <v>STAVING PROJEKT s.r.o.</v>
      </c>
      <c r="L91" s="28"/>
    </row>
    <row r="92" spans="2:47" s="1" customFormat="1" ht="15.15" hidden="1" customHeight="1">
      <c r="B92" s="28"/>
      <c r="C92" s="23" t="s">
        <v>29</v>
      </c>
      <c r="F92" s="21" t="str">
        <f>IF(E18="","",E18)</f>
        <v>Vyplň údaj</v>
      </c>
      <c r="I92" s="23" t="s">
        <v>36</v>
      </c>
      <c r="J92" s="26" t="str">
        <f>E24</f>
        <v xml:space="preserve"> </v>
      </c>
      <c r="L92" s="28"/>
    </row>
    <row r="93" spans="2:47" s="1" customFormat="1" ht="10.35" hidden="1" customHeight="1">
      <c r="B93" s="28"/>
      <c r="L93" s="28"/>
    </row>
    <row r="94" spans="2:47" s="1" customFormat="1" ht="29.25" hidden="1" customHeight="1">
      <c r="B94" s="28"/>
      <c r="C94" s="98" t="s">
        <v>92</v>
      </c>
      <c r="D94" s="90"/>
      <c r="E94" s="90"/>
      <c r="F94" s="90"/>
      <c r="G94" s="90"/>
      <c r="H94" s="90"/>
      <c r="I94" s="90"/>
      <c r="J94" s="99" t="s">
        <v>93</v>
      </c>
      <c r="K94" s="90"/>
      <c r="L94" s="28"/>
    </row>
    <row r="95" spans="2:47" s="1" customFormat="1" ht="10.35" hidden="1" customHeight="1">
      <c r="B95" s="28"/>
      <c r="L95" s="28"/>
    </row>
    <row r="96" spans="2:47" s="1" customFormat="1" ht="22.8" hidden="1" customHeight="1">
      <c r="B96" s="28"/>
      <c r="C96" s="100" t="s">
        <v>94</v>
      </c>
      <c r="J96" s="63">
        <f>J133</f>
        <v>0</v>
      </c>
      <c r="L96" s="28"/>
      <c r="AU96" s="13" t="s">
        <v>95</v>
      </c>
    </row>
    <row r="97" spans="2:12" s="8" customFormat="1" ht="24.9" hidden="1" customHeight="1">
      <c r="B97" s="101"/>
      <c r="D97" s="102" t="s">
        <v>96</v>
      </c>
      <c r="E97" s="103"/>
      <c r="F97" s="103"/>
      <c r="G97" s="103"/>
      <c r="H97" s="103"/>
      <c r="I97" s="103"/>
      <c r="J97" s="104">
        <f>J134</f>
        <v>0</v>
      </c>
      <c r="L97" s="101"/>
    </row>
    <row r="98" spans="2:12" s="9" customFormat="1" ht="19.95" hidden="1" customHeight="1">
      <c r="B98" s="105"/>
      <c r="D98" s="106" t="s">
        <v>97</v>
      </c>
      <c r="E98" s="107"/>
      <c r="F98" s="107"/>
      <c r="G98" s="107"/>
      <c r="H98" s="107"/>
      <c r="I98" s="107"/>
      <c r="J98" s="108">
        <f>J135</f>
        <v>0</v>
      </c>
      <c r="L98" s="105"/>
    </row>
    <row r="99" spans="2:12" s="9" customFormat="1" ht="19.95" hidden="1" customHeight="1">
      <c r="B99" s="105"/>
      <c r="D99" s="106" t="s">
        <v>98</v>
      </c>
      <c r="E99" s="107"/>
      <c r="F99" s="107"/>
      <c r="G99" s="107"/>
      <c r="H99" s="107"/>
      <c r="I99" s="107"/>
      <c r="J99" s="108">
        <f>J148</f>
        <v>0</v>
      </c>
      <c r="L99" s="105"/>
    </row>
    <row r="100" spans="2:12" s="9" customFormat="1" ht="19.95" hidden="1" customHeight="1">
      <c r="B100" s="105"/>
      <c r="D100" s="106" t="s">
        <v>99</v>
      </c>
      <c r="E100" s="107"/>
      <c r="F100" s="107"/>
      <c r="G100" s="107"/>
      <c r="H100" s="107"/>
      <c r="I100" s="107"/>
      <c r="J100" s="108">
        <f>J158</f>
        <v>0</v>
      </c>
      <c r="L100" s="105"/>
    </row>
    <row r="101" spans="2:12" s="9" customFormat="1" ht="19.95" hidden="1" customHeight="1">
      <c r="B101" s="105"/>
      <c r="D101" s="106" t="s">
        <v>100</v>
      </c>
      <c r="E101" s="107"/>
      <c r="F101" s="107"/>
      <c r="G101" s="107"/>
      <c r="H101" s="107"/>
      <c r="I101" s="107"/>
      <c r="J101" s="108">
        <f>J171</f>
        <v>0</v>
      </c>
      <c r="L101" s="105"/>
    </row>
    <row r="102" spans="2:12" s="8" customFormat="1" ht="24.9" hidden="1" customHeight="1">
      <c r="B102" s="101"/>
      <c r="D102" s="102" t="s">
        <v>101</v>
      </c>
      <c r="E102" s="103"/>
      <c r="F102" s="103"/>
      <c r="G102" s="103"/>
      <c r="H102" s="103"/>
      <c r="I102" s="103"/>
      <c r="J102" s="104">
        <f>J182</f>
        <v>0</v>
      </c>
      <c r="L102" s="101"/>
    </row>
    <row r="103" spans="2:12" s="9" customFormat="1" ht="19.95" hidden="1" customHeight="1">
      <c r="B103" s="105"/>
      <c r="D103" s="106" t="s">
        <v>102</v>
      </c>
      <c r="E103" s="107"/>
      <c r="F103" s="107"/>
      <c r="G103" s="107"/>
      <c r="H103" s="107"/>
      <c r="I103" s="107"/>
      <c r="J103" s="108">
        <f>J183</f>
        <v>0</v>
      </c>
      <c r="L103" s="105"/>
    </row>
    <row r="104" spans="2:12" s="9" customFormat="1" ht="19.95" hidden="1" customHeight="1">
      <c r="B104" s="105"/>
      <c r="D104" s="106" t="s">
        <v>103</v>
      </c>
      <c r="E104" s="107"/>
      <c r="F104" s="107"/>
      <c r="G104" s="107"/>
      <c r="H104" s="107"/>
      <c r="I104" s="107"/>
      <c r="J104" s="108">
        <f>J195</f>
        <v>0</v>
      </c>
      <c r="L104" s="105"/>
    </row>
    <row r="105" spans="2:12" s="9" customFormat="1" ht="19.95" hidden="1" customHeight="1">
      <c r="B105" s="105"/>
      <c r="D105" s="106" t="s">
        <v>104</v>
      </c>
      <c r="E105" s="107"/>
      <c r="F105" s="107"/>
      <c r="G105" s="107"/>
      <c r="H105" s="107"/>
      <c r="I105" s="107"/>
      <c r="J105" s="108">
        <f>J200</f>
        <v>0</v>
      </c>
      <c r="L105" s="105"/>
    </row>
    <row r="106" spans="2:12" s="9" customFormat="1" ht="19.95" hidden="1" customHeight="1">
      <c r="B106" s="105"/>
      <c r="D106" s="106" t="s">
        <v>105</v>
      </c>
      <c r="E106" s="107"/>
      <c r="F106" s="107"/>
      <c r="G106" s="107"/>
      <c r="H106" s="107"/>
      <c r="I106" s="107"/>
      <c r="J106" s="108">
        <f>J202</f>
        <v>0</v>
      </c>
      <c r="L106" s="105"/>
    </row>
    <row r="107" spans="2:12" s="8" customFormat="1" ht="24.9" hidden="1" customHeight="1">
      <c r="B107" s="101"/>
      <c r="D107" s="102" t="s">
        <v>106</v>
      </c>
      <c r="E107" s="103"/>
      <c r="F107" s="103"/>
      <c r="G107" s="103"/>
      <c r="H107" s="103"/>
      <c r="I107" s="103"/>
      <c r="J107" s="104">
        <f>J205</f>
        <v>0</v>
      </c>
      <c r="L107" s="101"/>
    </row>
    <row r="108" spans="2:12" s="9" customFormat="1" ht="19.95" hidden="1" customHeight="1">
      <c r="B108" s="105"/>
      <c r="D108" s="106" t="s">
        <v>107</v>
      </c>
      <c r="E108" s="107"/>
      <c r="F108" s="107"/>
      <c r="G108" s="107"/>
      <c r="H108" s="107"/>
      <c r="I108" s="107"/>
      <c r="J108" s="108">
        <f>J206</f>
        <v>0</v>
      </c>
      <c r="L108" s="105"/>
    </row>
    <row r="109" spans="2:12" s="9" customFormat="1" ht="19.95" hidden="1" customHeight="1">
      <c r="B109" s="105"/>
      <c r="D109" s="106" t="s">
        <v>108</v>
      </c>
      <c r="E109" s="107"/>
      <c r="F109" s="107"/>
      <c r="G109" s="107"/>
      <c r="H109" s="107"/>
      <c r="I109" s="107"/>
      <c r="J109" s="108">
        <f>J211</f>
        <v>0</v>
      </c>
      <c r="L109" s="105"/>
    </row>
    <row r="110" spans="2:12" s="9" customFormat="1" ht="19.95" hidden="1" customHeight="1">
      <c r="B110" s="105"/>
      <c r="D110" s="106" t="s">
        <v>109</v>
      </c>
      <c r="E110" s="107"/>
      <c r="F110" s="107"/>
      <c r="G110" s="107"/>
      <c r="H110" s="107"/>
      <c r="I110" s="107"/>
      <c r="J110" s="108">
        <f>J214</f>
        <v>0</v>
      </c>
      <c r="L110" s="105"/>
    </row>
    <row r="111" spans="2:12" s="9" customFormat="1" ht="19.95" hidden="1" customHeight="1">
      <c r="B111" s="105"/>
      <c r="D111" s="106" t="s">
        <v>110</v>
      </c>
      <c r="E111" s="107"/>
      <c r="F111" s="107"/>
      <c r="G111" s="107"/>
      <c r="H111" s="107"/>
      <c r="I111" s="107"/>
      <c r="J111" s="108">
        <f>J228</f>
        <v>0</v>
      </c>
      <c r="L111" s="105"/>
    </row>
    <row r="112" spans="2:12" s="9" customFormat="1" ht="19.95" hidden="1" customHeight="1">
      <c r="B112" s="105"/>
      <c r="D112" s="106" t="s">
        <v>111</v>
      </c>
      <c r="E112" s="107"/>
      <c r="F112" s="107"/>
      <c r="G112" s="107"/>
      <c r="H112" s="107"/>
      <c r="I112" s="107"/>
      <c r="J112" s="108">
        <f>J233</f>
        <v>0</v>
      </c>
      <c r="L112" s="105"/>
    </row>
    <row r="113" spans="2:12" s="9" customFormat="1" ht="19.95" hidden="1" customHeight="1">
      <c r="B113" s="105"/>
      <c r="D113" s="106" t="s">
        <v>112</v>
      </c>
      <c r="E113" s="107"/>
      <c r="F113" s="107"/>
      <c r="G113" s="107"/>
      <c r="H113" s="107"/>
      <c r="I113" s="107"/>
      <c r="J113" s="108">
        <f>J235</f>
        <v>0</v>
      </c>
      <c r="L113" s="105"/>
    </row>
    <row r="114" spans="2:12" s="1" customFormat="1" ht="21.75" hidden="1" customHeight="1">
      <c r="B114" s="28"/>
      <c r="L114" s="28"/>
    </row>
    <row r="115" spans="2:12" s="1" customFormat="1" ht="6.9" hidden="1" customHeight="1"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28"/>
    </row>
    <row r="116" spans="2:12" ht="10.199999999999999" hidden="1"/>
    <row r="117" spans="2:12" ht="10.199999999999999" hidden="1"/>
    <row r="118" spans="2:12" ht="10.199999999999999" hidden="1"/>
    <row r="119" spans="2:12" s="1" customFormat="1" ht="6.9" customHeight="1"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28"/>
    </row>
    <row r="120" spans="2:12" s="1" customFormat="1" ht="24.9" customHeight="1">
      <c r="B120" s="28"/>
      <c r="C120" s="17" t="s">
        <v>113</v>
      </c>
      <c r="L120" s="28"/>
    </row>
    <row r="121" spans="2:12" s="1" customFormat="1" ht="6.9" customHeight="1">
      <c r="B121" s="28"/>
      <c r="L121" s="28"/>
    </row>
    <row r="122" spans="2:12" s="1" customFormat="1" ht="12" customHeight="1">
      <c r="B122" s="28"/>
      <c r="C122" s="23" t="s">
        <v>15</v>
      </c>
      <c r="L122" s="28"/>
    </row>
    <row r="123" spans="2:12" s="1" customFormat="1" ht="26.25" customHeight="1">
      <c r="B123" s="28"/>
      <c r="E123" s="200" t="str">
        <f>E7</f>
        <v>Vybudovanie zázemia pre športovcov – Športový areál – RSC HA BB</v>
      </c>
      <c r="F123" s="201"/>
      <c r="G123" s="201"/>
      <c r="H123" s="201"/>
      <c r="L123" s="28"/>
    </row>
    <row r="124" spans="2:12" s="1" customFormat="1" ht="12" customHeight="1">
      <c r="B124" s="28"/>
      <c r="C124" s="23" t="s">
        <v>89</v>
      </c>
      <c r="L124" s="28"/>
    </row>
    <row r="125" spans="2:12" s="1" customFormat="1" ht="16.5" customHeight="1">
      <c r="B125" s="28"/>
      <c r="E125" s="180" t="str">
        <f>E9</f>
        <v>SO 05 - Šatne a zázemie športovcov</v>
      </c>
      <c r="F125" s="202"/>
      <c r="G125" s="202"/>
      <c r="H125" s="202"/>
      <c r="L125" s="28"/>
    </row>
    <row r="126" spans="2:12" s="1" customFormat="1" ht="6.9" customHeight="1">
      <c r="B126" s="28"/>
      <c r="L126" s="28"/>
    </row>
    <row r="127" spans="2:12" s="1" customFormat="1" ht="12" customHeight="1">
      <c r="B127" s="28"/>
      <c r="C127" s="23" t="s">
        <v>19</v>
      </c>
      <c r="F127" s="21" t="str">
        <f>F12</f>
        <v xml:space="preserve"> Marka Čulena, Banská Bystrica</v>
      </c>
      <c r="I127" s="23" t="s">
        <v>21</v>
      </c>
      <c r="J127" s="49" t="str">
        <f>IF(J12="","",J12)</f>
        <v/>
      </c>
      <c r="L127" s="28"/>
    </row>
    <row r="128" spans="2:12" s="1" customFormat="1" ht="6.9" customHeight="1">
      <c r="B128" s="28"/>
      <c r="L128" s="28"/>
    </row>
    <row r="129" spans="2:65" s="1" customFormat="1" ht="25.65" customHeight="1">
      <c r="B129" s="28"/>
      <c r="C129" s="23" t="s">
        <v>23</v>
      </c>
      <c r="F129" s="21" t="str">
        <f>E15</f>
        <v>RSC HAMSIK ACADEMY s.r.o.</v>
      </c>
      <c r="I129" s="23" t="s">
        <v>31</v>
      </c>
      <c r="J129" s="26" t="str">
        <f>E21</f>
        <v>STAVING PROJEKT s.r.o.</v>
      </c>
      <c r="L129" s="28"/>
    </row>
    <row r="130" spans="2:65" s="1" customFormat="1" ht="15.15" customHeight="1">
      <c r="B130" s="28"/>
      <c r="C130" s="23" t="s">
        <v>29</v>
      </c>
      <c r="F130" s="21" t="str">
        <f>IF(E18="","",E18)</f>
        <v>Vyplň údaj</v>
      </c>
      <c r="I130" s="23" t="s">
        <v>36</v>
      </c>
      <c r="J130" s="26" t="str">
        <f>E24</f>
        <v xml:space="preserve"> </v>
      </c>
      <c r="L130" s="28"/>
    </row>
    <row r="131" spans="2:65" s="1" customFormat="1" ht="10.35" customHeight="1">
      <c r="B131" s="28"/>
      <c r="L131" s="28"/>
    </row>
    <row r="132" spans="2:65" s="10" customFormat="1" ht="29.25" customHeight="1">
      <c r="B132" s="109"/>
      <c r="C132" s="110" t="s">
        <v>114</v>
      </c>
      <c r="D132" s="111" t="s">
        <v>64</v>
      </c>
      <c r="E132" s="111" t="s">
        <v>60</v>
      </c>
      <c r="F132" s="111" t="s">
        <v>61</v>
      </c>
      <c r="G132" s="111" t="s">
        <v>115</v>
      </c>
      <c r="H132" s="111" t="s">
        <v>116</v>
      </c>
      <c r="I132" s="111" t="s">
        <v>117</v>
      </c>
      <c r="J132" s="112" t="s">
        <v>93</v>
      </c>
      <c r="K132" s="113" t="s">
        <v>118</v>
      </c>
      <c r="L132" s="109"/>
      <c r="M132" s="56" t="s">
        <v>1</v>
      </c>
      <c r="N132" s="57" t="s">
        <v>43</v>
      </c>
      <c r="O132" s="57" t="s">
        <v>119</v>
      </c>
      <c r="P132" s="57" t="s">
        <v>120</v>
      </c>
      <c r="Q132" s="57" t="s">
        <v>121</v>
      </c>
      <c r="R132" s="57" t="s">
        <v>122</v>
      </c>
      <c r="S132" s="57" t="s">
        <v>123</v>
      </c>
      <c r="T132" s="58" t="s">
        <v>124</v>
      </c>
    </row>
    <row r="133" spans="2:65" s="1" customFormat="1" ht="22.8" customHeight="1">
      <c r="B133" s="28"/>
      <c r="C133" s="61" t="s">
        <v>94</v>
      </c>
      <c r="J133" s="114">
        <f>BK133</f>
        <v>0</v>
      </c>
      <c r="L133" s="28"/>
      <c r="M133" s="59"/>
      <c r="N133" s="50"/>
      <c r="O133" s="50"/>
      <c r="P133" s="115">
        <f>P134+P182+P205</f>
        <v>0</v>
      </c>
      <c r="Q133" s="50"/>
      <c r="R133" s="115">
        <f>R134+R182+R205</f>
        <v>0</v>
      </c>
      <c r="S133" s="50"/>
      <c r="T133" s="116">
        <f>T134+T182+T205</f>
        <v>0</v>
      </c>
      <c r="AT133" s="13" t="s">
        <v>78</v>
      </c>
      <c r="AU133" s="13" t="s">
        <v>95</v>
      </c>
      <c r="BK133" s="117">
        <f>BK134+BK182+BK205</f>
        <v>0</v>
      </c>
    </row>
    <row r="134" spans="2:65" s="11" customFormat="1" ht="25.95" customHeight="1">
      <c r="B134" s="118"/>
      <c r="D134" s="119" t="s">
        <v>78</v>
      </c>
      <c r="E134" s="120" t="s">
        <v>125</v>
      </c>
      <c r="F134" s="120" t="s">
        <v>126</v>
      </c>
      <c r="I134" s="121"/>
      <c r="J134" s="122">
        <f>BK134</f>
        <v>0</v>
      </c>
      <c r="L134" s="118"/>
      <c r="M134" s="123"/>
      <c r="P134" s="124">
        <f>P135+P148+P158+P171</f>
        <v>0</v>
      </c>
      <c r="R134" s="124">
        <f>R135+R148+R158+R171</f>
        <v>0</v>
      </c>
      <c r="T134" s="125">
        <f>T135+T148+T158+T171</f>
        <v>0</v>
      </c>
      <c r="AR134" s="119" t="s">
        <v>86</v>
      </c>
      <c r="AT134" s="126" t="s">
        <v>78</v>
      </c>
      <c r="AU134" s="126" t="s">
        <v>13</v>
      </c>
      <c r="AY134" s="119" t="s">
        <v>127</v>
      </c>
      <c r="BK134" s="127">
        <f>BK135+BK148+BK158+BK171</f>
        <v>0</v>
      </c>
    </row>
    <row r="135" spans="2:65" s="11" customFormat="1" ht="22.8" customHeight="1">
      <c r="B135" s="118"/>
      <c r="D135" s="119" t="s">
        <v>78</v>
      </c>
      <c r="E135" s="128" t="s">
        <v>86</v>
      </c>
      <c r="F135" s="128" t="s">
        <v>128</v>
      </c>
      <c r="I135" s="121"/>
      <c r="J135" s="129">
        <f>BK135</f>
        <v>0</v>
      </c>
      <c r="L135" s="118"/>
      <c r="M135" s="123"/>
      <c r="P135" s="124">
        <f>SUM(P136:P147)</f>
        <v>0</v>
      </c>
      <c r="R135" s="124">
        <f>SUM(R136:R147)</f>
        <v>0</v>
      </c>
      <c r="T135" s="125">
        <f>SUM(T136:T147)</f>
        <v>0</v>
      </c>
      <c r="AR135" s="119" t="s">
        <v>86</v>
      </c>
      <c r="AT135" s="126" t="s">
        <v>78</v>
      </c>
      <c r="AU135" s="126" t="s">
        <v>86</v>
      </c>
      <c r="AY135" s="119" t="s">
        <v>127</v>
      </c>
      <c r="BK135" s="127">
        <f>SUM(BK136:BK147)</f>
        <v>0</v>
      </c>
    </row>
    <row r="136" spans="2:65" s="1" customFormat="1" ht="24.15" customHeight="1">
      <c r="B136" s="130"/>
      <c r="C136" s="131" t="s">
        <v>86</v>
      </c>
      <c r="D136" s="131" t="s">
        <v>129</v>
      </c>
      <c r="E136" s="132" t="s">
        <v>130</v>
      </c>
      <c r="F136" s="133" t="s">
        <v>131</v>
      </c>
      <c r="G136" s="134" t="s">
        <v>132</v>
      </c>
      <c r="H136" s="135">
        <v>183.01499999999999</v>
      </c>
      <c r="I136" s="136"/>
      <c r="J136" s="137">
        <f t="shared" ref="J136:J147" si="0">ROUND(I136*H136,2)</f>
        <v>0</v>
      </c>
      <c r="K136" s="138"/>
      <c r="L136" s="28"/>
      <c r="M136" s="139" t="s">
        <v>1</v>
      </c>
      <c r="N136" s="140" t="s">
        <v>45</v>
      </c>
      <c r="P136" s="141">
        <f t="shared" ref="P136:P147" si="1">O136*H136</f>
        <v>0</v>
      </c>
      <c r="Q136" s="141">
        <v>0</v>
      </c>
      <c r="R136" s="141">
        <f t="shared" ref="R136:R147" si="2">Q136*H136</f>
        <v>0</v>
      </c>
      <c r="S136" s="141">
        <v>0</v>
      </c>
      <c r="T136" s="142">
        <f t="shared" ref="T136:T147" si="3">S136*H136</f>
        <v>0</v>
      </c>
      <c r="AR136" s="143" t="s">
        <v>133</v>
      </c>
      <c r="AT136" s="143" t="s">
        <v>129</v>
      </c>
      <c r="AU136" s="143" t="s">
        <v>134</v>
      </c>
      <c r="AY136" s="13" t="s">
        <v>127</v>
      </c>
      <c r="BE136" s="144">
        <f t="shared" ref="BE136:BE147" si="4">IF(N136="základná",J136,0)</f>
        <v>0</v>
      </c>
      <c r="BF136" s="144">
        <f t="shared" ref="BF136:BF147" si="5">IF(N136="znížená",J136,0)</f>
        <v>0</v>
      </c>
      <c r="BG136" s="144">
        <f t="shared" ref="BG136:BG147" si="6">IF(N136="zákl. prenesená",J136,0)</f>
        <v>0</v>
      </c>
      <c r="BH136" s="144">
        <f t="shared" ref="BH136:BH147" si="7">IF(N136="zníž. prenesená",J136,0)</f>
        <v>0</v>
      </c>
      <c r="BI136" s="144">
        <f t="shared" ref="BI136:BI147" si="8">IF(N136="nulová",J136,0)</f>
        <v>0</v>
      </c>
      <c r="BJ136" s="13" t="s">
        <v>134</v>
      </c>
      <c r="BK136" s="144">
        <f t="shared" ref="BK136:BK147" si="9">ROUND(I136*H136,2)</f>
        <v>0</v>
      </c>
      <c r="BL136" s="13" t="s">
        <v>133</v>
      </c>
      <c r="BM136" s="143" t="s">
        <v>134</v>
      </c>
    </row>
    <row r="137" spans="2:65" s="1" customFormat="1" ht="16.5" customHeight="1">
      <c r="B137" s="130"/>
      <c r="C137" s="131" t="s">
        <v>134</v>
      </c>
      <c r="D137" s="131" t="s">
        <v>129</v>
      </c>
      <c r="E137" s="132" t="s">
        <v>135</v>
      </c>
      <c r="F137" s="133" t="s">
        <v>136</v>
      </c>
      <c r="G137" s="134" t="s">
        <v>132</v>
      </c>
      <c r="H137" s="135">
        <v>183.01499999999999</v>
      </c>
      <c r="I137" s="136"/>
      <c r="J137" s="137">
        <f t="shared" si="0"/>
        <v>0</v>
      </c>
      <c r="K137" s="138"/>
      <c r="L137" s="28"/>
      <c r="M137" s="139" t="s">
        <v>1</v>
      </c>
      <c r="N137" s="140" t="s">
        <v>45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AR137" s="143" t="s">
        <v>133</v>
      </c>
      <c r="AT137" s="143" t="s">
        <v>129</v>
      </c>
      <c r="AU137" s="143" t="s">
        <v>134</v>
      </c>
      <c r="AY137" s="13" t="s">
        <v>127</v>
      </c>
      <c r="BE137" s="144">
        <f t="shared" si="4"/>
        <v>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134</v>
      </c>
      <c r="BK137" s="144">
        <f t="shared" si="9"/>
        <v>0</v>
      </c>
      <c r="BL137" s="13" t="s">
        <v>133</v>
      </c>
      <c r="BM137" s="143" t="s">
        <v>133</v>
      </c>
    </row>
    <row r="138" spans="2:65" s="1" customFormat="1" ht="24.15" customHeight="1">
      <c r="B138" s="130"/>
      <c r="C138" s="131" t="s">
        <v>137</v>
      </c>
      <c r="D138" s="131" t="s">
        <v>129</v>
      </c>
      <c r="E138" s="132" t="s">
        <v>138</v>
      </c>
      <c r="F138" s="133" t="s">
        <v>139</v>
      </c>
      <c r="G138" s="134" t="s">
        <v>132</v>
      </c>
      <c r="H138" s="135">
        <v>377.75299999999999</v>
      </c>
      <c r="I138" s="136"/>
      <c r="J138" s="137">
        <f t="shared" si="0"/>
        <v>0</v>
      </c>
      <c r="K138" s="138"/>
      <c r="L138" s="28"/>
      <c r="M138" s="139" t="s">
        <v>1</v>
      </c>
      <c r="N138" s="140" t="s">
        <v>45</v>
      </c>
      <c r="P138" s="141">
        <f t="shared" si="1"/>
        <v>0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AR138" s="143" t="s">
        <v>133</v>
      </c>
      <c r="AT138" s="143" t="s">
        <v>129</v>
      </c>
      <c r="AU138" s="143" t="s">
        <v>134</v>
      </c>
      <c r="AY138" s="13" t="s">
        <v>127</v>
      </c>
      <c r="BE138" s="144">
        <f t="shared" si="4"/>
        <v>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3" t="s">
        <v>134</v>
      </c>
      <c r="BK138" s="144">
        <f t="shared" si="9"/>
        <v>0</v>
      </c>
      <c r="BL138" s="13" t="s">
        <v>133</v>
      </c>
      <c r="BM138" s="143" t="s">
        <v>140</v>
      </c>
    </row>
    <row r="139" spans="2:65" s="1" customFormat="1" ht="24.15" customHeight="1">
      <c r="B139" s="130"/>
      <c r="C139" s="131" t="s">
        <v>133</v>
      </c>
      <c r="D139" s="131" t="s">
        <v>129</v>
      </c>
      <c r="E139" s="132" t="s">
        <v>141</v>
      </c>
      <c r="F139" s="133" t="s">
        <v>142</v>
      </c>
      <c r="G139" s="134" t="s">
        <v>132</v>
      </c>
      <c r="H139" s="135">
        <v>377.75299999999999</v>
      </c>
      <c r="I139" s="136"/>
      <c r="J139" s="137">
        <f t="shared" si="0"/>
        <v>0</v>
      </c>
      <c r="K139" s="138"/>
      <c r="L139" s="28"/>
      <c r="M139" s="139" t="s">
        <v>1</v>
      </c>
      <c r="N139" s="140" t="s">
        <v>45</v>
      </c>
      <c r="P139" s="141">
        <f t="shared" si="1"/>
        <v>0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AR139" s="143" t="s">
        <v>133</v>
      </c>
      <c r="AT139" s="143" t="s">
        <v>129</v>
      </c>
      <c r="AU139" s="143" t="s">
        <v>134</v>
      </c>
      <c r="AY139" s="13" t="s">
        <v>127</v>
      </c>
      <c r="BE139" s="144">
        <f t="shared" si="4"/>
        <v>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3" t="s">
        <v>134</v>
      </c>
      <c r="BK139" s="144">
        <f t="shared" si="9"/>
        <v>0</v>
      </c>
      <c r="BL139" s="13" t="s">
        <v>133</v>
      </c>
      <c r="BM139" s="143" t="s">
        <v>143</v>
      </c>
    </row>
    <row r="140" spans="2:65" s="1" customFormat="1" ht="24.15" customHeight="1">
      <c r="B140" s="130"/>
      <c r="C140" s="131" t="s">
        <v>144</v>
      </c>
      <c r="D140" s="131" t="s">
        <v>129</v>
      </c>
      <c r="E140" s="132" t="s">
        <v>145</v>
      </c>
      <c r="F140" s="133" t="s">
        <v>146</v>
      </c>
      <c r="G140" s="134" t="s">
        <v>132</v>
      </c>
      <c r="H140" s="135">
        <v>341.334</v>
      </c>
      <c r="I140" s="136"/>
      <c r="J140" s="137">
        <f t="shared" si="0"/>
        <v>0</v>
      </c>
      <c r="K140" s="138"/>
      <c r="L140" s="28"/>
      <c r="M140" s="139" t="s">
        <v>1</v>
      </c>
      <c r="N140" s="140" t="s">
        <v>45</v>
      </c>
      <c r="P140" s="141">
        <f t="shared" si="1"/>
        <v>0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AR140" s="143" t="s">
        <v>133</v>
      </c>
      <c r="AT140" s="143" t="s">
        <v>129</v>
      </c>
      <c r="AU140" s="143" t="s">
        <v>134</v>
      </c>
      <c r="AY140" s="13" t="s">
        <v>127</v>
      </c>
      <c r="BE140" s="144">
        <f t="shared" si="4"/>
        <v>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3" t="s">
        <v>134</v>
      </c>
      <c r="BK140" s="144">
        <f t="shared" si="9"/>
        <v>0</v>
      </c>
      <c r="BL140" s="13" t="s">
        <v>133</v>
      </c>
      <c r="BM140" s="143" t="s">
        <v>147</v>
      </c>
    </row>
    <row r="141" spans="2:65" s="1" customFormat="1" ht="21.75" customHeight="1">
      <c r="B141" s="130"/>
      <c r="C141" s="131" t="s">
        <v>140</v>
      </c>
      <c r="D141" s="131" t="s">
        <v>129</v>
      </c>
      <c r="E141" s="132" t="s">
        <v>148</v>
      </c>
      <c r="F141" s="133" t="s">
        <v>149</v>
      </c>
      <c r="G141" s="134" t="s">
        <v>132</v>
      </c>
      <c r="H141" s="135">
        <v>341.334</v>
      </c>
      <c r="I141" s="136"/>
      <c r="J141" s="137">
        <f t="shared" si="0"/>
        <v>0</v>
      </c>
      <c r="K141" s="138"/>
      <c r="L141" s="28"/>
      <c r="M141" s="139" t="s">
        <v>1</v>
      </c>
      <c r="N141" s="140" t="s">
        <v>45</v>
      </c>
      <c r="P141" s="141">
        <f t="shared" si="1"/>
        <v>0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AR141" s="143" t="s">
        <v>133</v>
      </c>
      <c r="AT141" s="143" t="s">
        <v>129</v>
      </c>
      <c r="AU141" s="143" t="s">
        <v>134</v>
      </c>
      <c r="AY141" s="13" t="s">
        <v>127</v>
      </c>
      <c r="BE141" s="144">
        <f t="shared" si="4"/>
        <v>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3" t="s">
        <v>134</v>
      </c>
      <c r="BK141" s="144">
        <f t="shared" si="9"/>
        <v>0</v>
      </c>
      <c r="BL141" s="13" t="s">
        <v>133</v>
      </c>
      <c r="BM141" s="143" t="s">
        <v>150</v>
      </c>
    </row>
    <row r="142" spans="2:65" s="1" customFormat="1" ht="24.15" customHeight="1">
      <c r="B142" s="130"/>
      <c r="C142" s="131" t="s">
        <v>151</v>
      </c>
      <c r="D142" s="131" t="s">
        <v>129</v>
      </c>
      <c r="E142" s="132" t="s">
        <v>152</v>
      </c>
      <c r="F142" s="133" t="s">
        <v>153</v>
      </c>
      <c r="G142" s="134" t="s">
        <v>132</v>
      </c>
      <c r="H142" s="135">
        <v>902.10199999999998</v>
      </c>
      <c r="I142" s="136"/>
      <c r="J142" s="137">
        <f t="shared" si="0"/>
        <v>0</v>
      </c>
      <c r="K142" s="138"/>
      <c r="L142" s="28"/>
      <c r="M142" s="139" t="s">
        <v>1</v>
      </c>
      <c r="N142" s="140" t="s">
        <v>45</v>
      </c>
      <c r="P142" s="141">
        <f t="shared" si="1"/>
        <v>0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AR142" s="143" t="s">
        <v>133</v>
      </c>
      <c r="AT142" s="143" t="s">
        <v>129</v>
      </c>
      <c r="AU142" s="143" t="s">
        <v>134</v>
      </c>
      <c r="AY142" s="13" t="s">
        <v>127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3" t="s">
        <v>134</v>
      </c>
      <c r="BK142" s="144">
        <f t="shared" si="9"/>
        <v>0</v>
      </c>
      <c r="BL142" s="13" t="s">
        <v>133</v>
      </c>
      <c r="BM142" s="143" t="s">
        <v>154</v>
      </c>
    </row>
    <row r="143" spans="2:65" s="1" customFormat="1" ht="24.15" customHeight="1">
      <c r="B143" s="130"/>
      <c r="C143" s="131" t="s">
        <v>143</v>
      </c>
      <c r="D143" s="131" t="s">
        <v>129</v>
      </c>
      <c r="E143" s="132" t="s">
        <v>155</v>
      </c>
      <c r="F143" s="133" t="s">
        <v>156</v>
      </c>
      <c r="G143" s="134" t="s">
        <v>132</v>
      </c>
      <c r="H143" s="135">
        <v>902.10199999999998</v>
      </c>
      <c r="I143" s="136"/>
      <c r="J143" s="137">
        <f t="shared" si="0"/>
        <v>0</v>
      </c>
      <c r="K143" s="138"/>
      <c r="L143" s="28"/>
      <c r="M143" s="139" t="s">
        <v>1</v>
      </c>
      <c r="N143" s="140" t="s">
        <v>45</v>
      </c>
      <c r="P143" s="141">
        <f t="shared" si="1"/>
        <v>0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AR143" s="143" t="s">
        <v>133</v>
      </c>
      <c r="AT143" s="143" t="s">
        <v>129</v>
      </c>
      <c r="AU143" s="143" t="s">
        <v>134</v>
      </c>
      <c r="AY143" s="13" t="s">
        <v>127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3" t="s">
        <v>134</v>
      </c>
      <c r="BK143" s="144">
        <f t="shared" si="9"/>
        <v>0</v>
      </c>
      <c r="BL143" s="13" t="s">
        <v>133</v>
      </c>
      <c r="BM143" s="143" t="s">
        <v>157</v>
      </c>
    </row>
    <row r="144" spans="2:65" s="1" customFormat="1" ht="16.5" customHeight="1">
      <c r="B144" s="130"/>
      <c r="C144" s="131" t="s">
        <v>158</v>
      </c>
      <c r="D144" s="131" t="s">
        <v>129</v>
      </c>
      <c r="E144" s="132" t="s">
        <v>159</v>
      </c>
      <c r="F144" s="133" t="s">
        <v>160</v>
      </c>
      <c r="G144" s="134" t="s">
        <v>132</v>
      </c>
      <c r="H144" s="135">
        <v>902.10199999999998</v>
      </c>
      <c r="I144" s="136"/>
      <c r="J144" s="137">
        <f t="shared" si="0"/>
        <v>0</v>
      </c>
      <c r="K144" s="138"/>
      <c r="L144" s="28"/>
      <c r="M144" s="139" t="s">
        <v>1</v>
      </c>
      <c r="N144" s="140" t="s">
        <v>45</v>
      </c>
      <c r="P144" s="141">
        <f t="shared" si="1"/>
        <v>0</v>
      </c>
      <c r="Q144" s="141">
        <v>0</v>
      </c>
      <c r="R144" s="141">
        <f t="shared" si="2"/>
        <v>0</v>
      </c>
      <c r="S144" s="141">
        <v>0</v>
      </c>
      <c r="T144" s="142">
        <f t="shared" si="3"/>
        <v>0</v>
      </c>
      <c r="AR144" s="143" t="s">
        <v>133</v>
      </c>
      <c r="AT144" s="143" t="s">
        <v>129</v>
      </c>
      <c r="AU144" s="143" t="s">
        <v>134</v>
      </c>
      <c r="AY144" s="13" t="s">
        <v>127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3" t="s">
        <v>134</v>
      </c>
      <c r="BK144" s="144">
        <f t="shared" si="9"/>
        <v>0</v>
      </c>
      <c r="BL144" s="13" t="s">
        <v>133</v>
      </c>
      <c r="BM144" s="143" t="s">
        <v>161</v>
      </c>
    </row>
    <row r="145" spans="2:65" s="1" customFormat="1" ht="16.5" customHeight="1">
      <c r="B145" s="130"/>
      <c r="C145" s="131" t="s">
        <v>147</v>
      </c>
      <c r="D145" s="131" t="s">
        <v>129</v>
      </c>
      <c r="E145" s="132" t="s">
        <v>162</v>
      </c>
      <c r="F145" s="133" t="s">
        <v>163</v>
      </c>
      <c r="G145" s="134" t="s">
        <v>132</v>
      </c>
      <c r="H145" s="135">
        <v>902.10199999999998</v>
      </c>
      <c r="I145" s="136"/>
      <c r="J145" s="137">
        <f t="shared" si="0"/>
        <v>0</v>
      </c>
      <c r="K145" s="138"/>
      <c r="L145" s="28"/>
      <c r="M145" s="139" t="s">
        <v>1</v>
      </c>
      <c r="N145" s="140" t="s">
        <v>45</v>
      </c>
      <c r="P145" s="141">
        <f t="shared" si="1"/>
        <v>0</v>
      </c>
      <c r="Q145" s="141">
        <v>0</v>
      </c>
      <c r="R145" s="141">
        <f t="shared" si="2"/>
        <v>0</v>
      </c>
      <c r="S145" s="141">
        <v>0</v>
      </c>
      <c r="T145" s="142">
        <f t="shared" si="3"/>
        <v>0</v>
      </c>
      <c r="AR145" s="143" t="s">
        <v>133</v>
      </c>
      <c r="AT145" s="143" t="s">
        <v>129</v>
      </c>
      <c r="AU145" s="143" t="s">
        <v>134</v>
      </c>
      <c r="AY145" s="13" t="s">
        <v>127</v>
      </c>
      <c r="BE145" s="144">
        <f t="shared" si="4"/>
        <v>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3" t="s">
        <v>134</v>
      </c>
      <c r="BK145" s="144">
        <f t="shared" si="9"/>
        <v>0</v>
      </c>
      <c r="BL145" s="13" t="s">
        <v>133</v>
      </c>
      <c r="BM145" s="143" t="s">
        <v>7</v>
      </c>
    </row>
    <row r="146" spans="2:65" s="1" customFormat="1" ht="24.15" customHeight="1">
      <c r="B146" s="130"/>
      <c r="C146" s="131" t="s">
        <v>164</v>
      </c>
      <c r="D146" s="131" t="s">
        <v>129</v>
      </c>
      <c r="E146" s="132" t="s">
        <v>165</v>
      </c>
      <c r="F146" s="133" t="s">
        <v>166</v>
      </c>
      <c r="G146" s="134" t="s">
        <v>132</v>
      </c>
      <c r="H146" s="135">
        <v>902.10199999999998</v>
      </c>
      <c r="I146" s="136"/>
      <c r="J146" s="137">
        <f t="shared" si="0"/>
        <v>0</v>
      </c>
      <c r="K146" s="138"/>
      <c r="L146" s="28"/>
      <c r="M146" s="139" t="s">
        <v>1</v>
      </c>
      <c r="N146" s="140" t="s">
        <v>45</v>
      </c>
      <c r="P146" s="141">
        <f t="shared" si="1"/>
        <v>0</v>
      </c>
      <c r="Q146" s="141">
        <v>0</v>
      </c>
      <c r="R146" s="141">
        <f t="shared" si="2"/>
        <v>0</v>
      </c>
      <c r="S146" s="141">
        <v>0</v>
      </c>
      <c r="T146" s="142">
        <f t="shared" si="3"/>
        <v>0</v>
      </c>
      <c r="AR146" s="143" t="s">
        <v>133</v>
      </c>
      <c r="AT146" s="143" t="s">
        <v>129</v>
      </c>
      <c r="AU146" s="143" t="s">
        <v>134</v>
      </c>
      <c r="AY146" s="13" t="s">
        <v>127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3" t="s">
        <v>134</v>
      </c>
      <c r="BK146" s="144">
        <f t="shared" si="9"/>
        <v>0</v>
      </c>
      <c r="BL146" s="13" t="s">
        <v>133</v>
      </c>
      <c r="BM146" s="143" t="s">
        <v>167</v>
      </c>
    </row>
    <row r="147" spans="2:65" s="1" customFormat="1" ht="24.15" customHeight="1">
      <c r="B147" s="130"/>
      <c r="C147" s="131" t="s">
        <v>150</v>
      </c>
      <c r="D147" s="131" t="s">
        <v>129</v>
      </c>
      <c r="E147" s="132" t="s">
        <v>168</v>
      </c>
      <c r="F147" s="133" t="s">
        <v>169</v>
      </c>
      <c r="G147" s="134" t="s">
        <v>132</v>
      </c>
      <c r="H147" s="135">
        <v>460.125</v>
      </c>
      <c r="I147" s="136"/>
      <c r="J147" s="137">
        <f t="shared" si="0"/>
        <v>0</v>
      </c>
      <c r="K147" s="138"/>
      <c r="L147" s="28"/>
      <c r="M147" s="139" t="s">
        <v>1</v>
      </c>
      <c r="N147" s="140" t="s">
        <v>45</v>
      </c>
      <c r="P147" s="141">
        <f t="shared" si="1"/>
        <v>0</v>
      </c>
      <c r="Q147" s="141">
        <v>0</v>
      </c>
      <c r="R147" s="141">
        <f t="shared" si="2"/>
        <v>0</v>
      </c>
      <c r="S147" s="141">
        <v>0</v>
      </c>
      <c r="T147" s="142">
        <f t="shared" si="3"/>
        <v>0</v>
      </c>
      <c r="AR147" s="143" t="s">
        <v>133</v>
      </c>
      <c r="AT147" s="143" t="s">
        <v>129</v>
      </c>
      <c r="AU147" s="143" t="s">
        <v>134</v>
      </c>
      <c r="AY147" s="13" t="s">
        <v>127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3" t="s">
        <v>134</v>
      </c>
      <c r="BK147" s="144">
        <f t="shared" si="9"/>
        <v>0</v>
      </c>
      <c r="BL147" s="13" t="s">
        <v>133</v>
      </c>
      <c r="BM147" s="143" t="s">
        <v>170</v>
      </c>
    </row>
    <row r="148" spans="2:65" s="11" customFormat="1" ht="22.8" customHeight="1">
      <c r="B148" s="118"/>
      <c r="D148" s="119" t="s">
        <v>78</v>
      </c>
      <c r="E148" s="128" t="s">
        <v>134</v>
      </c>
      <c r="F148" s="128" t="s">
        <v>171</v>
      </c>
      <c r="I148" s="121"/>
      <c r="J148" s="129">
        <f>BK148</f>
        <v>0</v>
      </c>
      <c r="L148" s="118"/>
      <c r="M148" s="123"/>
      <c r="P148" s="124">
        <f>SUM(P149:P157)</f>
        <v>0</v>
      </c>
      <c r="R148" s="124">
        <f>SUM(R149:R157)</f>
        <v>0</v>
      </c>
      <c r="T148" s="125">
        <f>SUM(T149:T157)</f>
        <v>0</v>
      </c>
      <c r="AR148" s="119" t="s">
        <v>86</v>
      </c>
      <c r="AT148" s="126" t="s">
        <v>78</v>
      </c>
      <c r="AU148" s="126" t="s">
        <v>86</v>
      </c>
      <c r="AY148" s="119" t="s">
        <v>127</v>
      </c>
      <c r="BK148" s="127">
        <f>SUM(BK149:BK157)</f>
        <v>0</v>
      </c>
    </row>
    <row r="149" spans="2:65" s="1" customFormat="1" ht="24.15" customHeight="1">
      <c r="B149" s="130"/>
      <c r="C149" s="131" t="s">
        <v>172</v>
      </c>
      <c r="D149" s="131" t="s">
        <v>129</v>
      </c>
      <c r="E149" s="132" t="s">
        <v>173</v>
      </c>
      <c r="F149" s="133" t="s">
        <v>174</v>
      </c>
      <c r="G149" s="134" t="s">
        <v>132</v>
      </c>
      <c r="H149" s="135">
        <v>228.114</v>
      </c>
      <c r="I149" s="136"/>
      <c r="J149" s="137">
        <f t="shared" ref="J149:J157" si="10">ROUND(I149*H149,2)</f>
        <v>0</v>
      </c>
      <c r="K149" s="138"/>
      <c r="L149" s="28"/>
      <c r="M149" s="139" t="s">
        <v>1</v>
      </c>
      <c r="N149" s="140" t="s">
        <v>45</v>
      </c>
      <c r="P149" s="141">
        <f t="shared" ref="P149:P157" si="11">O149*H149</f>
        <v>0</v>
      </c>
      <c r="Q149" s="141">
        <v>0</v>
      </c>
      <c r="R149" s="141">
        <f t="shared" ref="R149:R157" si="12">Q149*H149</f>
        <v>0</v>
      </c>
      <c r="S149" s="141">
        <v>0</v>
      </c>
      <c r="T149" s="142">
        <f t="shared" ref="T149:T157" si="13">S149*H149</f>
        <v>0</v>
      </c>
      <c r="AR149" s="143" t="s">
        <v>133</v>
      </c>
      <c r="AT149" s="143" t="s">
        <v>129</v>
      </c>
      <c r="AU149" s="143" t="s">
        <v>134</v>
      </c>
      <c r="AY149" s="13" t="s">
        <v>127</v>
      </c>
      <c r="BE149" s="144">
        <f t="shared" ref="BE149:BE157" si="14">IF(N149="základná",J149,0)</f>
        <v>0</v>
      </c>
      <c r="BF149" s="144">
        <f t="shared" ref="BF149:BF157" si="15">IF(N149="znížená",J149,0)</f>
        <v>0</v>
      </c>
      <c r="BG149" s="144">
        <f t="shared" ref="BG149:BG157" si="16">IF(N149="zákl. prenesená",J149,0)</f>
        <v>0</v>
      </c>
      <c r="BH149" s="144">
        <f t="shared" ref="BH149:BH157" si="17">IF(N149="zníž. prenesená",J149,0)</f>
        <v>0</v>
      </c>
      <c r="BI149" s="144">
        <f t="shared" ref="BI149:BI157" si="18">IF(N149="nulová",J149,0)</f>
        <v>0</v>
      </c>
      <c r="BJ149" s="13" t="s">
        <v>134</v>
      </c>
      <c r="BK149" s="144">
        <f t="shared" ref="BK149:BK157" si="19">ROUND(I149*H149,2)</f>
        <v>0</v>
      </c>
      <c r="BL149" s="13" t="s">
        <v>133</v>
      </c>
      <c r="BM149" s="143" t="s">
        <v>175</v>
      </c>
    </row>
    <row r="150" spans="2:65" s="1" customFormat="1" ht="24.15" customHeight="1">
      <c r="B150" s="130"/>
      <c r="C150" s="131" t="s">
        <v>154</v>
      </c>
      <c r="D150" s="131" t="s">
        <v>129</v>
      </c>
      <c r="E150" s="132" t="s">
        <v>176</v>
      </c>
      <c r="F150" s="133" t="s">
        <v>177</v>
      </c>
      <c r="G150" s="134" t="s">
        <v>132</v>
      </c>
      <c r="H150" s="135">
        <v>147.78700000000001</v>
      </c>
      <c r="I150" s="136"/>
      <c r="J150" s="137">
        <f t="shared" si="10"/>
        <v>0</v>
      </c>
      <c r="K150" s="138"/>
      <c r="L150" s="28"/>
      <c r="M150" s="139" t="s">
        <v>1</v>
      </c>
      <c r="N150" s="140" t="s">
        <v>45</v>
      </c>
      <c r="P150" s="141">
        <f t="shared" si="11"/>
        <v>0</v>
      </c>
      <c r="Q150" s="141">
        <v>0</v>
      </c>
      <c r="R150" s="141">
        <f t="shared" si="12"/>
        <v>0</v>
      </c>
      <c r="S150" s="141">
        <v>0</v>
      </c>
      <c r="T150" s="142">
        <f t="shared" si="13"/>
        <v>0</v>
      </c>
      <c r="AR150" s="143" t="s">
        <v>133</v>
      </c>
      <c r="AT150" s="143" t="s">
        <v>129</v>
      </c>
      <c r="AU150" s="143" t="s">
        <v>134</v>
      </c>
      <c r="AY150" s="13" t="s">
        <v>127</v>
      </c>
      <c r="BE150" s="144">
        <f t="shared" si="14"/>
        <v>0</v>
      </c>
      <c r="BF150" s="144">
        <f t="shared" si="15"/>
        <v>0</v>
      </c>
      <c r="BG150" s="144">
        <f t="shared" si="16"/>
        <v>0</v>
      </c>
      <c r="BH150" s="144">
        <f t="shared" si="17"/>
        <v>0</v>
      </c>
      <c r="BI150" s="144">
        <f t="shared" si="18"/>
        <v>0</v>
      </c>
      <c r="BJ150" s="13" t="s">
        <v>134</v>
      </c>
      <c r="BK150" s="144">
        <f t="shared" si="19"/>
        <v>0</v>
      </c>
      <c r="BL150" s="13" t="s">
        <v>133</v>
      </c>
      <c r="BM150" s="143" t="s">
        <v>178</v>
      </c>
    </row>
    <row r="151" spans="2:65" s="1" customFormat="1" ht="21.75" customHeight="1">
      <c r="B151" s="130"/>
      <c r="C151" s="131" t="s">
        <v>179</v>
      </c>
      <c r="D151" s="131" t="s">
        <v>129</v>
      </c>
      <c r="E151" s="132" t="s">
        <v>180</v>
      </c>
      <c r="F151" s="133" t="s">
        <v>181</v>
      </c>
      <c r="G151" s="134" t="s">
        <v>182</v>
      </c>
      <c r="H151" s="135">
        <v>53.01</v>
      </c>
      <c r="I151" s="136"/>
      <c r="J151" s="137">
        <f t="shared" si="10"/>
        <v>0</v>
      </c>
      <c r="K151" s="138"/>
      <c r="L151" s="28"/>
      <c r="M151" s="139" t="s">
        <v>1</v>
      </c>
      <c r="N151" s="140" t="s">
        <v>45</v>
      </c>
      <c r="P151" s="141">
        <f t="shared" si="11"/>
        <v>0</v>
      </c>
      <c r="Q151" s="141">
        <v>0</v>
      </c>
      <c r="R151" s="141">
        <f t="shared" si="12"/>
        <v>0</v>
      </c>
      <c r="S151" s="141">
        <v>0</v>
      </c>
      <c r="T151" s="142">
        <f t="shared" si="13"/>
        <v>0</v>
      </c>
      <c r="AR151" s="143" t="s">
        <v>133</v>
      </c>
      <c r="AT151" s="143" t="s">
        <v>129</v>
      </c>
      <c r="AU151" s="143" t="s">
        <v>134</v>
      </c>
      <c r="AY151" s="13" t="s">
        <v>127</v>
      </c>
      <c r="BE151" s="144">
        <f t="shared" si="14"/>
        <v>0</v>
      </c>
      <c r="BF151" s="144">
        <f t="shared" si="15"/>
        <v>0</v>
      </c>
      <c r="BG151" s="144">
        <f t="shared" si="16"/>
        <v>0</v>
      </c>
      <c r="BH151" s="144">
        <f t="shared" si="17"/>
        <v>0</v>
      </c>
      <c r="BI151" s="144">
        <f t="shared" si="18"/>
        <v>0</v>
      </c>
      <c r="BJ151" s="13" t="s">
        <v>134</v>
      </c>
      <c r="BK151" s="144">
        <f t="shared" si="19"/>
        <v>0</v>
      </c>
      <c r="BL151" s="13" t="s">
        <v>133</v>
      </c>
      <c r="BM151" s="143" t="s">
        <v>183</v>
      </c>
    </row>
    <row r="152" spans="2:65" s="1" customFormat="1" ht="21.75" customHeight="1">
      <c r="B152" s="130"/>
      <c r="C152" s="131" t="s">
        <v>157</v>
      </c>
      <c r="D152" s="131" t="s">
        <v>129</v>
      </c>
      <c r="E152" s="132" t="s">
        <v>184</v>
      </c>
      <c r="F152" s="133" t="s">
        <v>185</v>
      </c>
      <c r="G152" s="134" t="s">
        <v>182</v>
      </c>
      <c r="H152" s="135">
        <v>53.01</v>
      </c>
      <c r="I152" s="136"/>
      <c r="J152" s="137">
        <f t="shared" si="10"/>
        <v>0</v>
      </c>
      <c r="K152" s="138"/>
      <c r="L152" s="28"/>
      <c r="M152" s="139" t="s">
        <v>1</v>
      </c>
      <c r="N152" s="140" t="s">
        <v>45</v>
      </c>
      <c r="P152" s="141">
        <f t="shared" si="11"/>
        <v>0</v>
      </c>
      <c r="Q152" s="141">
        <v>0</v>
      </c>
      <c r="R152" s="141">
        <f t="shared" si="12"/>
        <v>0</v>
      </c>
      <c r="S152" s="141">
        <v>0</v>
      </c>
      <c r="T152" s="142">
        <f t="shared" si="13"/>
        <v>0</v>
      </c>
      <c r="AR152" s="143" t="s">
        <v>133</v>
      </c>
      <c r="AT152" s="143" t="s">
        <v>129</v>
      </c>
      <c r="AU152" s="143" t="s">
        <v>134</v>
      </c>
      <c r="AY152" s="13" t="s">
        <v>127</v>
      </c>
      <c r="BE152" s="144">
        <f t="shared" si="14"/>
        <v>0</v>
      </c>
      <c r="BF152" s="144">
        <f t="shared" si="15"/>
        <v>0</v>
      </c>
      <c r="BG152" s="144">
        <f t="shared" si="16"/>
        <v>0</v>
      </c>
      <c r="BH152" s="144">
        <f t="shared" si="17"/>
        <v>0</v>
      </c>
      <c r="BI152" s="144">
        <f t="shared" si="18"/>
        <v>0</v>
      </c>
      <c r="BJ152" s="13" t="s">
        <v>134</v>
      </c>
      <c r="BK152" s="144">
        <f t="shared" si="19"/>
        <v>0</v>
      </c>
      <c r="BL152" s="13" t="s">
        <v>133</v>
      </c>
      <c r="BM152" s="143" t="s">
        <v>186</v>
      </c>
    </row>
    <row r="153" spans="2:65" s="1" customFormat="1" ht="16.5" customHeight="1">
      <c r="B153" s="130"/>
      <c r="C153" s="131" t="s">
        <v>187</v>
      </c>
      <c r="D153" s="131" t="s">
        <v>129</v>
      </c>
      <c r="E153" s="132" t="s">
        <v>188</v>
      </c>
      <c r="F153" s="133" t="s">
        <v>189</v>
      </c>
      <c r="G153" s="134" t="s">
        <v>190</v>
      </c>
      <c r="H153" s="135">
        <v>14.8</v>
      </c>
      <c r="I153" s="136"/>
      <c r="J153" s="137">
        <f t="shared" si="10"/>
        <v>0</v>
      </c>
      <c r="K153" s="138"/>
      <c r="L153" s="28"/>
      <c r="M153" s="139" t="s">
        <v>1</v>
      </c>
      <c r="N153" s="140" t="s">
        <v>45</v>
      </c>
      <c r="P153" s="141">
        <f t="shared" si="11"/>
        <v>0</v>
      </c>
      <c r="Q153" s="141">
        <v>0</v>
      </c>
      <c r="R153" s="141">
        <f t="shared" si="12"/>
        <v>0</v>
      </c>
      <c r="S153" s="141">
        <v>0</v>
      </c>
      <c r="T153" s="142">
        <f t="shared" si="13"/>
        <v>0</v>
      </c>
      <c r="AR153" s="143" t="s">
        <v>133</v>
      </c>
      <c r="AT153" s="143" t="s">
        <v>129</v>
      </c>
      <c r="AU153" s="143" t="s">
        <v>134</v>
      </c>
      <c r="AY153" s="13" t="s">
        <v>127</v>
      </c>
      <c r="BE153" s="144">
        <f t="shared" si="14"/>
        <v>0</v>
      </c>
      <c r="BF153" s="144">
        <f t="shared" si="15"/>
        <v>0</v>
      </c>
      <c r="BG153" s="144">
        <f t="shared" si="16"/>
        <v>0</v>
      </c>
      <c r="BH153" s="144">
        <f t="shared" si="17"/>
        <v>0</v>
      </c>
      <c r="BI153" s="144">
        <f t="shared" si="18"/>
        <v>0</v>
      </c>
      <c r="BJ153" s="13" t="s">
        <v>134</v>
      </c>
      <c r="BK153" s="144">
        <f t="shared" si="19"/>
        <v>0</v>
      </c>
      <c r="BL153" s="13" t="s">
        <v>133</v>
      </c>
      <c r="BM153" s="143" t="s">
        <v>191</v>
      </c>
    </row>
    <row r="154" spans="2:65" s="1" customFormat="1" ht="24.15" customHeight="1">
      <c r="B154" s="130"/>
      <c r="C154" s="131" t="s">
        <v>192</v>
      </c>
      <c r="D154" s="131" t="s">
        <v>129</v>
      </c>
      <c r="E154" s="132" t="s">
        <v>193</v>
      </c>
      <c r="F154" s="133" t="s">
        <v>194</v>
      </c>
      <c r="G154" s="134" t="s">
        <v>132</v>
      </c>
      <c r="H154" s="135">
        <v>151.70400000000001</v>
      </c>
      <c r="I154" s="136"/>
      <c r="J154" s="137">
        <f t="shared" si="10"/>
        <v>0</v>
      </c>
      <c r="K154" s="138"/>
      <c r="L154" s="28"/>
      <c r="M154" s="139" t="s">
        <v>1</v>
      </c>
      <c r="N154" s="140" t="s">
        <v>45</v>
      </c>
      <c r="P154" s="141">
        <f t="shared" si="11"/>
        <v>0</v>
      </c>
      <c r="Q154" s="141">
        <v>0</v>
      </c>
      <c r="R154" s="141">
        <f t="shared" si="12"/>
        <v>0</v>
      </c>
      <c r="S154" s="141">
        <v>0</v>
      </c>
      <c r="T154" s="142">
        <f t="shared" si="13"/>
        <v>0</v>
      </c>
      <c r="AR154" s="143" t="s">
        <v>133</v>
      </c>
      <c r="AT154" s="143" t="s">
        <v>129</v>
      </c>
      <c r="AU154" s="143" t="s">
        <v>134</v>
      </c>
      <c r="AY154" s="13" t="s">
        <v>127</v>
      </c>
      <c r="BE154" s="144">
        <f t="shared" si="14"/>
        <v>0</v>
      </c>
      <c r="BF154" s="144">
        <f t="shared" si="15"/>
        <v>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3" t="s">
        <v>134</v>
      </c>
      <c r="BK154" s="144">
        <f t="shared" si="19"/>
        <v>0</v>
      </c>
      <c r="BL154" s="13" t="s">
        <v>133</v>
      </c>
      <c r="BM154" s="143" t="s">
        <v>195</v>
      </c>
    </row>
    <row r="155" spans="2:65" s="1" customFormat="1" ht="21.75" customHeight="1">
      <c r="B155" s="130"/>
      <c r="C155" s="131" t="s">
        <v>161</v>
      </c>
      <c r="D155" s="131" t="s">
        <v>129</v>
      </c>
      <c r="E155" s="132" t="s">
        <v>196</v>
      </c>
      <c r="F155" s="133" t="s">
        <v>197</v>
      </c>
      <c r="G155" s="134" t="s">
        <v>182</v>
      </c>
      <c r="H155" s="135">
        <v>379.26</v>
      </c>
      <c r="I155" s="136"/>
      <c r="J155" s="137">
        <f t="shared" si="10"/>
        <v>0</v>
      </c>
      <c r="K155" s="138"/>
      <c r="L155" s="28"/>
      <c r="M155" s="139" t="s">
        <v>1</v>
      </c>
      <c r="N155" s="140" t="s">
        <v>45</v>
      </c>
      <c r="P155" s="141">
        <f t="shared" si="11"/>
        <v>0</v>
      </c>
      <c r="Q155" s="141">
        <v>0</v>
      </c>
      <c r="R155" s="141">
        <f t="shared" si="12"/>
        <v>0</v>
      </c>
      <c r="S155" s="141">
        <v>0</v>
      </c>
      <c r="T155" s="142">
        <f t="shared" si="13"/>
        <v>0</v>
      </c>
      <c r="AR155" s="143" t="s">
        <v>133</v>
      </c>
      <c r="AT155" s="143" t="s">
        <v>129</v>
      </c>
      <c r="AU155" s="143" t="s">
        <v>134</v>
      </c>
      <c r="AY155" s="13" t="s">
        <v>127</v>
      </c>
      <c r="BE155" s="144">
        <f t="shared" si="14"/>
        <v>0</v>
      </c>
      <c r="BF155" s="144">
        <f t="shared" si="15"/>
        <v>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3" t="s">
        <v>134</v>
      </c>
      <c r="BK155" s="144">
        <f t="shared" si="19"/>
        <v>0</v>
      </c>
      <c r="BL155" s="13" t="s">
        <v>133</v>
      </c>
      <c r="BM155" s="143" t="s">
        <v>198</v>
      </c>
    </row>
    <row r="156" spans="2:65" s="1" customFormat="1" ht="21.75" customHeight="1">
      <c r="B156" s="130"/>
      <c r="C156" s="131" t="s">
        <v>199</v>
      </c>
      <c r="D156" s="131" t="s">
        <v>129</v>
      </c>
      <c r="E156" s="132" t="s">
        <v>200</v>
      </c>
      <c r="F156" s="133" t="s">
        <v>201</v>
      </c>
      <c r="G156" s="134" t="s">
        <v>182</v>
      </c>
      <c r="H156" s="135">
        <v>379.26</v>
      </c>
      <c r="I156" s="136"/>
      <c r="J156" s="137">
        <f t="shared" si="10"/>
        <v>0</v>
      </c>
      <c r="K156" s="138"/>
      <c r="L156" s="28"/>
      <c r="M156" s="139" t="s">
        <v>1</v>
      </c>
      <c r="N156" s="140" t="s">
        <v>45</v>
      </c>
      <c r="P156" s="141">
        <f t="shared" si="11"/>
        <v>0</v>
      </c>
      <c r="Q156" s="141">
        <v>0</v>
      </c>
      <c r="R156" s="141">
        <f t="shared" si="12"/>
        <v>0</v>
      </c>
      <c r="S156" s="141">
        <v>0</v>
      </c>
      <c r="T156" s="142">
        <f t="shared" si="13"/>
        <v>0</v>
      </c>
      <c r="AR156" s="143" t="s">
        <v>133</v>
      </c>
      <c r="AT156" s="143" t="s">
        <v>129</v>
      </c>
      <c r="AU156" s="143" t="s">
        <v>134</v>
      </c>
      <c r="AY156" s="13" t="s">
        <v>127</v>
      </c>
      <c r="BE156" s="144">
        <f t="shared" si="14"/>
        <v>0</v>
      </c>
      <c r="BF156" s="144">
        <f t="shared" si="15"/>
        <v>0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3" t="s">
        <v>134</v>
      </c>
      <c r="BK156" s="144">
        <f t="shared" si="19"/>
        <v>0</v>
      </c>
      <c r="BL156" s="13" t="s">
        <v>133</v>
      </c>
      <c r="BM156" s="143" t="s">
        <v>202</v>
      </c>
    </row>
    <row r="157" spans="2:65" s="1" customFormat="1" ht="16.5" customHeight="1">
      <c r="B157" s="130"/>
      <c r="C157" s="131" t="s">
        <v>203</v>
      </c>
      <c r="D157" s="131" t="s">
        <v>129</v>
      </c>
      <c r="E157" s="132" t="s">
        <v>204</v>
      </c>
      <c r="F157" s="133" t="s">
        <v>205</v>
      </c>
      <c r="G157" s="134" t="s">
        <v>190</v>
      </c>
      <c r="H157" s="135">
        <v>15.2</v>
      </c>
      <c r="I157" s="136"/>
      <c r="J157" s="137">
        <f t="shared" si="10"/>
        <v>0</v>
      </c>
      <c r="K157" s="138"/>
      <c r="L157" s="28"/>
      <c r="M157" s="139" t="s">
        <v>1</v>
      </c>
      <c r="N157" s="140" t="s">
        <v>45</v>
      </c>
      <c r="P157" s="141">
        <f t="shared" si="11"/>
        <v>0</v>
      </c>
      <c r="Q157" s="141">
        <v>0</v>
      </c>
      <c r="R157" s="141">
        <f t="shared" si="12"/>
        <v>0</v>
      </c>
      <c r="S157" s="141">
        <v>0</v>
      </c>
      <c r="T157" s="142">
        <f t="shared" si="13"/>
        <v>0</v>
      </c>
      <c r="AR157" s="143" t="s">
        <v>133</v>
      </c>
      <c r="AT157" s="143" t="s">
        <v>129</v>
      </c>
      <c r="AU157" s="143" t="s">
        <v>134</v>
      </c>
      <c r="AY157" s="13" t="s">
        <v>127</v>
      </c>
      <c r="BE157" s="144">
        <f t="shared" si="14"/>
        <v>0</v>
      </c>
      <c r="BF157" s="144">
        <f t="shared" si="15"/>
        <v>0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3" t="s">
        <v>134</v>
      </c>
      <c r="BK157" s="144">
        <f t="shared" si="19"/>
        <v>0</v>
      </c>
      <c r="BL157" s="13" t="s">
        <v>133</v>
      </c>
      <c r="BM157" s="143" t="s">
        <v>206</v>
      </c>
    </row>
    <row r="158" spans="2:65" s="11" customFormat="1" ht="22.8" customHeight="1">
      <c r="B158" s="118"/>
      <c r="D158" s="119" t="s">
        <v>78</v>
      </c>
      <c r="E158" s="128" t="s">
        <v>137</v>
      </c>
      <c r="F158" s="128" t="s">
        <v>207</v>
      </c>
      <c r="I158" s="121"/>
      <c r="J158" s="129">
        <f>BK158</f>
        <v>0</v>
      </c>
      <c r="L158" s="118"/>
      <c r="M158" s="123"/>
      <c r="P158" s="124">
        <f>SUM(P159:P170)</f>
        <v>0</v>
      </c>
      <c r="R158" s="124">
        <f>SUM(R159:R170)</f>
        <v>0</v>
      </c>
      <c r="T158" s="125">
        <f>SUM(T159:T170)</f>
        <v>0</v>
      </c>
      <c r="AR158" s="119" t="s">
        <v>86</v>
      </c>
      <c r="AT158" s="126" t="s">
        <v>78</v>
      </c>
      <c r="AU158" s="126" t="s">
        <v>86</v>
      </c>
      <c r="AY158" s="119" t="s">
        <v>127</v>
      </c>
      <c r="BK158" s="127">
        <f>SUM(BK159:BK170)</f>
        <v>0</v>
      </c>
    </row>
    <row r="159" spans="2:65" s="1" customFormat="1" ht="37.799999999999997" customHeight="1">
      <c r="B159" s="130"/>
      <c r="C159" s="131" t="s">
        <v>7</v>
      </c>
      <c r="D159" s="131" t="s">
        <v>129</v>
      </c>
      <c r="E159" s="132" t="s">
        <v>208</v>
      </c>
      <c r="F159" s="133" t="s">
        <v>209</v>
      </c>
      <c r="G159" s="134" t="s">
        <v>132</v>
      </c>
      <c r="H159" s="135">
        <v>260.30099999999999</v>
      </c>
      <c r="I159" s="136"/>
      <c r="J159" s="137">
        <f t="shared" ref="J159:J170" si="20">ROUND(I159*H159,2)</f>
        <v>0</v>
      </c>
      <c r="K159" s="138"/>
      <c r="L159" s="28"/>
      <c r="M159" s="139" t="s">
        <v>1</v>
      </c>
      <c r="N159" s="140" t="s">
        <v>45</v>
      </c>
      <c r="P159" s="141">
        <f t="shared" ref="P159:P170" si="21">O159*H159</f>
        <v>0</v>
      </c>
      <c r="Q159" s="141">
        <v>0</v>
      </c>
      <c r="R159" s="141">
        <f t="shared" ref="R159:R170" si="22">Q159*H159</f>
        <v>0</v>
      </c>
      <c r="S159" s="141">
        <v>0</v>
      </c>
      <c r="T159" s="142">
        <f t="shared" ref="T159:T170" si="23">S159*H159</f>
        <v>0</v>
      </c>
      <c r="AR159" s="143" t="s">
        <v>133</v>
      </c>
      <c r="AT159" s="143" t="s">
        <v>129</v>
      </c>
      <c r="AU159" s="143" t="s">
        <v>134</v>
      </c>
      <c r="AY159" s="13" t="s">
        <v>127</v>
      </c>
      <c r="BE159" s="144">
        <f t="shared" ref="BE159:BE170" si="24">IF(N159="základná",J159,0)</f>
        <v>0</v>
      </c>
      <c r="BF159" s="144">
        <f t="shared" ref="BF159:BF170" si="25">IF(N159="znížená",J159,0)</f>
        <v>0</v>
      </c>
      <c r="BG159" s="144">
        <f t="shared" ref="BG159:BG170" si="26">IF(N159="zákl. prenesená",J159,0)</f>
        <v>0</v>
      </c>
      <c r="BH159" s="144">
        <f t="shared" ref="BH159:BH170" si="27">IF(N159="zníž. prenesená",J159,0)</f>
        <v>0</v>
      </c>
      <c r="BI159" s="144">
        <f t="shared" ref="BI159:BI170" si="28">IF(N159="nulová",J159,0)</f>
        <v>0</v>
      </c>
      <c r="BJ159" s="13" t="s">
        <v>134</v>
      </c>
      <c r="BK159" s="144">
        <f t="shared" ref="BK159:BK170" si="29">ROUND(I159*H159,2)</f>
        <v>0</v>
      </c>
      <c r="BL159" s="13" t="s">
        <v>133</v>
      </c>
      <c r="BM159" s="143" t="s">
        <v>210</v>
      </c>
    </row>
    <row r="160" spans="2:65" s="1" customFormat="1" ht="21.75" customHeight="1">
      <c r="B160" s="130"/>
      <c r="C160" s="131" t="s">
        <v>211</v>
      </c>
      <c r="D160" s="131" t="s">
        <v>129</v>
      </c>
      <c r="E160" s="132" t="s">
        <v>212</v>
      </c>
      <c r="F160" s="133" t="s">
        <v>213</v>
      </c>
      <c r="G160" s="134" t="s">
        <v>132</v>
      </c>
      <c r="H160" s="135">
        <v>110.02</v>
      </c>
      <c r="I160" s="136"/>
      <c r="J160" s="137">
        <f t="shared" si="20"/>
        <v>0</v>
      </c>
      <c r="K160" s="138"/>
      <c r="L160" s="28"/>
      <c r="M160" s="139" t="s">
        <v>1</v>
      </c>
      <c r="N160" s="140" t="s">
        <v>45</v>
      </c>
      <c r="P160" s="141">
        <f t="shared" si="21"/>
        <v>0</v>
      </c>
      <c r="Q160" s="141">
        <v>0</v>
      </c>
      <c r="R160" s="141">
        <f t="shared" si="22"/>
        <v>0</v>
      </c>
      <c r="S160" s="141">
        <v>0</v>
      </c>
      <c r="T160" s="142">
        <f t="shared" si="23"/>
        <v>0</v>
      </c>
      <c r="AR160" s="143" t="s">
        <v>133</v>
      </c>
      <c r="AT160" s="143" t="s">
        <v>129</v>
      </c>
      <c r="AU160" s="143" t="s">
        <v>134</v>
      </c>
      <c r="AY160" s="13" t="s">
        <v>127</v>
      </c>
      <c r="BE160" s="144">
        <f t="shared" si="24"/>
        <v>0</v>
      </c>
      <c r="BF160" s="144">
        <f t="shared" si="25"/>
        <v>0</v>
      </c>
      <c r="BG160" s="144">
        <f t="shared" si="26"/>
        <v>0</v>
      </c>
      <c r="BH160" s="144">
        <f t="shared" si="27"/>
        <v>0</v>
      </c>
      <c r="BI160" s="144">
        <f t="shared" si="28"/>
        <v>0</v>
      </c>
      <c r="BJ160" s="13" t="s">
        <v>134</v>
      </c>
      <c r="BK160" s="144">
        <f t="shared" si="29"/>
        <v>0</v>
      </c>
      <c r="BL160" s="13" t="s">
        <v>133</v>
      </c>
      <c r="BM160" s="143" t="s">
        <v>214</v>
      </c>
    </row>
    <row r="161" spans="2:65" s="1" customFormat="1" ht="24.15" customHeight="1">
      <c r="B161" s="130"/>
      <c r="C161" s="131" t="s">
        <v>167</v>
      </c>
      <c r="D161" s="131" t="s">
        <v>129</v>
      </c>
      <c r="E161" s="132" t="s">
        <v>215</v>
      </c>
      <c r="F161" s="133" t="s">
        <v>216</v>
      </c>
      <c r="G161" s="134" t="s">
        <v>182</v>
      </c>
      <c r="H161" s="135">
        <v>1071.25</v>
      </c>
      <c r="I161" s="136"/>
      <c r="J161" s="137">
        <f t="shared" si="20"/>
        <v>0</v>
      </c>
      <c r="K161" s="138"/>
      <c r="L161" s="28"/>
      <c r="M161" s="139" t="s">
        <v>1</v>
      </c>
      <c r="N161" s="140" t="s">
        <v>45</v>
      </c>
      <c r="P161" s="141">
        <f t="shared" si="21"/>
        <v>0</v>
      </c>
      <c r="Q161" s="141">
        <v>0</v>
      </c>
      <c r="R161" s="141">
        <f t="shared" si="22"/>
        <v>0</v>
      </c>
      <c r="S161" s="141">
        <v>0</v>
      </c>
      <c r="T161" s="142">
        <f t="shared" si="23"/>
        <v>0</v>
      </c>
      <c r="AR161" s="143" t="s">
        <v>133</v>
      </c>
      <c r="AT161" s="143" t="s">
        <v>129</v>
      </c>
      <c r="AU161" s="143" t="s">
        <v>134</v>
      </c>
      <c r="AY161" s="13" t="s">
        <v>127</v>
      </c>
      <c r="BE161" s="144">
        <f t="shared" si="24"/>
        <v>0</v>
      </c>
      <c r="BF161" s="144">
        <f t="shared" si="25"/>
        <v>0</v>
      </c>
      <c r="BG161" s="144">
        <f t="shared" si="26"/>
        <v>0</v>
      </c>
      <c r="BH161" s="144">
        <f t="shared" si="27"/>
        <v>0</v>
      </c>
      <c r="BI161" s="144">
        <f t="shared" si="28"/>
        <v>0</v>
      </c>
      <c r="BJ161" s="13" t="s">
        <v>134</v>
      </c>
      <c r="BK161" s="144">
        <f t="shared" si="29"/>
        <v>0</v>
      </c>
      <c r="BL161" s="13" t="s">
        <v>133</v>
      </c>
      <c r="BM161" s="143" t="s">
        <v>217</v>
      </c>
    </row>
    <row r="162" spans="2:65" s="1" customFormat="1" ht="24.15" customHeight="1">
      <c r="B162" s="130"/>
      <c r="C162" s="131" t="s">
        <v>218</v>
      </c>
      <c r="D162" s="131" t="s">
        <v>129</v>
      </c>
      <c r="E162" s="132" t="s">
        <v>219</v>
      </c>
      <c r="F162" s="133" t="s">
        <v>220</v>
      </c>
      <c r="G162" s="134" t="s">
        <v>182</v>
      </c>
      <c r="H162" s="135">
        <v>1071.25</v>
      </c>
      <c r="I162" s="136"/>
      <c r="J162" s="137">
        <f t="shared" si="20"/>
        <v>0</v>
      </c>
      <c r="K162" s="138"/>
      <c r="L162" s="28"/>
      <c r="M162" s="139" t="s">
        <v>1</v>
      </c>
      <c r="N162" s="140" t="s">
        <v>45</v>
      </c>
      <c r="P162" s="141">
        <f t="shared" si="21"/>
        <v>0</v>
      </c>
      <c r="Q162" s="141">
        <v>0</v>
      </c>
      <c r="R162" s="141">
        <f t="shared" si="22"/>
        <v>0</v>
      </c>
      <c r="S162" s="141">
        <v>0</v>
      </c>
      <c r="T162" s="142">
        <f t="shared" si="23"/>
        <v>0</v>
      </c>
      <c r="AR162" s="143" t="s">
        <v>133</v>
      </c>
      <c r="AT162" s="143" t="s">
        <v>129</v>
      </c>
      <c r="AU162" s="143" t="s">
        <v>134</v>
      </c>
      <c r="AY162" s="13" t="s">
        <v>127</v>
      </c>
      <c r="BE162" s="144">
        <f t="shared" si="24"/>
        <v>0</v>
      </c>
      <c r="BF162" s="144">
        <f t="shared" si="25"/>
        <v>0</v>
      </c>
      <c r="BG162" s="144">
        <f t="shared" si="26"/>
        <v>0</v>
      </c>
      <c r="BH162" s="144">
        <f t="shared" si="27"/>
        <v>0</v>
      </c>
      <c r="BI162" s="144">
        <f t="shared" si="28"/>
        <v>0</v>
      </c>
      <c r="BJ162" s="13" t="s">
        <v>134</v>
      </c>
      <c r="BK162" s="144">
        <f t="shared" si="29"/>
        <v>0</v>
      </c>
      <c r="BL162" s="13" t="s">
        <v>133</v>
      </c>
      <c r="BM162" s="143" t="s">
        <v>221</v>
      </c>
    </row>
    <row r="163" spans="2:65" s="1" customFormat="1" ht="16.5" customHeight="1">
      <c r="B163" s="130"/>
      <c r="C163" s="131" t="s">
        <v>170</v>
      </c>
      <c r="D163" s="131" t="s">
        <v>129</v>
      </c>
      <c r="E163" s="132" t="s">
        <v>222</v>
      </c>
      <c r="F163" s="133" t="s">
        <v>223</v>
      </c>
      <c r="G163" s="134" t="s">
        <v>190</v>
      </c>
      <c r="H163" s="135">
        <v>80.290000000000006</v>
      </c>
      <c r="I163" s="136"/>
      <c r="J163" s="137">
        <f t="shared" si="20"/>
        <v>0</v>
      </c>
      <c r="K163" s="138"/>
      <c r="L163" s="28"/>
      <c r="M163" s="139" t="s">
        <v>1</v>
      </c>
      <c r="N163" s="140" t="s">
        <v>45</v>
      </c>
      <c r="P163" s="141">
        <f t="shared" si="21"/>
        <v>0</v>
      </c>
      <c r="Q163" s="141">
        <v>0</v>
      </c>
      <c r="R163" s="141">
        <f t="shared" si="22"/>
        <v>0</v>
      </c>
      <c r="S163" s="141">
        <v>0</v>
      </c>
      <c r="T163" s="142">
        <f t="shared" si="23"/>
        <v>0</v>
      </c>
      <c r="AR163" s="143" t="s">
        <v>133</v>
      </c>
      <c r="AT163" s="143" t="s">
        <v>129</v>
      </c>
      <c r="AU163" s="143" t="s">
        <v>134</v>
      </c>
      <c r="AY163" s="13" t="s">
        <v>127</v>
      </c>
      <c r="BE163" s="144">
        <f t="shared" si="24"/>
        <v>0</v>
      </c>
      <c r="BF163" s="144">
        <f t="shared" si="25"/>
        <v>0</v>
      </c>
      <c r="BG163" s="144">
        <f t="shared" si="26"/>
        <v>0</v>
      </c>
      <c r="BH163" s="144">
        <f t="shared" si="27"/>
        <v>0</v>
      </c>
      <c r="BI163" s="144">
        <f t="shared" si="28"/>
        <v>0</v>
      </c>
      <c r="BJ163" s="13" t="s">
        <v>134</v>
      </c>
      <c r="BK163" s="144">
        <f t="shared" si="29"/>
        <v>0</v>
      </c>
      <c r="BL163" s="13" t="s">
        <v>133</v>
      </c>
      <c r="BM163" s="143" t="s">
        <v>224</v>
      </c>
    </row>
    <row r="164" spans="2:65" s="1" customFormat="1" ht="33" customHeight="1">
      <c r="B164" s="130"/>
      <c r="C164" s="131" t="s">
        <v>225</v>
      </c>
      <c r="D164" s="131" t="s">
        <v>129</v>
      </c>
      <c r="E164" s="132" t="s">
        <v>226</v>
      </c>
      <c r="F164" s="133" t="s">
        <v>227</v>
      </c>
      <c r="G164" s="134" t="s">
        <v>182</v>
      </c>
      <c r="H164" s="135">
        <v>1279.9590000000001</v>
      </c>
      <c r="I164" s="136"/>
      <c r="J164" s="137">
        <f t="shared" si="20"/>
        <v>0</v>
      </c>
      <c r="K164" s="138"/>
      <c r="L164" s="28"/>
      <c r="M164" s="139" t="s">
        <v>1</v>
      </c>
      <c r="N164" s="140" t="s">
        <v>45</v>
      </c>
      <c r="P164" s="141">
        <f t="shared" si="21"/>
        <v>0</v>
      </c>
      <c r="Q164" s="141">
        <v>0</v>
      </c>
      <c r="R164" s="141">
        <f t="shared" si="22"/>
        <v>0</v>
      </c>
      <c r="S164" s="141">
        <v>0</v>
      </c>
      <c r="T164" s="142">
        <f t="shared" si="23"/>
        <v>0</v>
      </c>
      <c r="AR164" s="143" t="s">
        <v>133</v>
      </c>
      <c r="AT164" s="143" t="s">
        <v>129</v>
      </c>
      <c r="AU164" s="143" t="s">
        <v>134</v>
      </c>
      <c r="AY164" s="13" t="s">
        <v>127</v>
      </c>
      <c r="BE164" s="144">
        <f t="shared" si="24"/>
        <v>0</v>
      </c>
      <c r="BF164" s="144">
        <f t="shared" si="25"/>
        <v>0</v>
      </c>
      <c r="BG164" s="144">
        <f t="shared" si="26"/>
        <v>0</v>
      </c>
      <c r="BH164" s="144">
        <f t="shared" si="27"/>
        <v>0</v>
      </c>
      <c r="BI164" s="144">
        <f t="shared" si="28"/>
        <v>0</v>
      </c>
      <c r="BJ164" s="13" t="s">
        <v>134</v>
      </c>
      <c r="BK164" s="144">
        <f t="shared" si="29"/>
        <v>0</v>
      </c>
      <c r="BL164" s="13" t="s">
        <v>133</v>
      </c>
      <c r="BM164" s="143" t="s">
        <v>228</v>
      </c>
    </row>
    <row r="165" spans="2:65" s="1" customFormat="1" ht="33" customHeight="1">
      <c r="B165" s="130"/>
      <c r="C165" s="131" t="s">
        <v>175</v>
      </c>
      <c r="D165" s="131" t="s">
        <v>129</v>
      </c>
      <c r="E165" s="132" t="s">
        <v>229</v>
      </c>
      <c r="F165" s="133" t="s">
        <v>230</v>
      </c>
      <c r="G165" s="134" t="s">
        <v>231</v>
      </c>
      <c r="H165" s="135">
        <v>582</v>
      </c>
      <c r="I165" s="136"/>
      <c r="J165" s="137">
        <f t="shared" si="20"/>
        <v>0</v>
      </c>
      <c r="K165" s="138"/>
      <c r="L165" s="28"/>
      <c r="M165" s="139" t="s">
        <v>1</v>
      </c>
      <c r="N165" s="140" t="s">
        <v>45</v>
      </c>
      <c r="P165" s="141">
        <f t="shared" si="21"/>
        <v>0</v>
      </c>
      <c r="Q165" s="141">
        <v>0</v>
      </c>
      <c r="R165" s="141">
        <f t="shared" si="22"/>
        <v>0</v>
      </c>
      <c r="S165" s="141">
        <v>0</v>
      </c>
      <c r="T165" s="142">
        <f t="shared" si="23"/>
        <v>0</v>
      </c>
      <c r="AR165" s="143" t="s">
        <v>133</v>
      </c>
      <c r="AT165" s="143" t="s">
        <v>129</v>
      </c>
      <c r="AU165" s="143" t="s">
        <v>134</v>
      </c>
      <c r="AY165" s="13" t="s">
        <v>127</v>
      </c>
      <c r="BE165" s="144">
        <f t="shared" si="24"/>
        <v>0</v>
      </c>
      <c r="BF165" s="144">
        <f t="shared" si="25"/>
        <v>0</v>
      </c>
      <c r="BG165" s="144">
        <f t="shared" si="26"/>
        <v>0</v>
      </c>
      <c r="BH165" s="144">
        <f t="shared" si="27"/>
        <v>0</v>
      </c>
      <c r="BI165" s="144">
        <f t="shared" si="28"/>
        <v>0</v>
      </c>
      <c r="BJ165" s="13" t="s">
        <v>134</v>
      </c>
      <c r="BK165" s="144">
        <f t="shared" si="29"/>
        <v>0</v>
      </c>
      <c r="BL165" s="13" t="s">
        <v>133</v>
      </c>
      <c r="BM165" s="143" t="s">
        <v>232</v>
      </c>
    </row>
    <row r="166" spans="2:65" s="1" customFormat="1" ht="24.15" customHeight="1">
      <c r="B166" s="130"/>
      <c r="C166" s="131" t="s">
        <v>233</v>
      </c>
      <c r="D166" s="131" t="s">
        <v>129</v>
      </c>
      <c r="E166" s="132" t="s">
        <v>234</v>
      </c>
      <c r="F166" s="133" t="s">
        <v>235</v>
      </c>
      <c r="G166" s="134" t="s">
        <v>231</v>
      </c>
      <c r="H166" s="135">
        <v>1105.9000000000001</v>
      </c>
      <c r="I166" s="136"/>
      <c r="J166" s="137">
        <f t="shared" si="20"/>
        <v>0</v>
      </c>
      <c r="K166" s="138"/>
      <c r="L166" s="28"/>
      <c r="M166" s="139" t="s">
        <v>1</v>
      </c>
      <c r="N166" s="140" t="s">
        <v>45</v>
      </c>
      <c r="P166" s="141">
        <f t="shared" si="21"/>
        <v>0</v>
      </c>
      <c r="Q166" s="141">
        <v>0</v>
      </c>
      <c r="R166" s="141">
        <f t="shared" si="22"/>
        <v>0</v>
      </c>
      <c r="S166" s="141">
        <v>0</v>
      </c>
      <c r="T166" s="142">
        <f t="shared" si="23"/>
        <v>0</v>
      </c>
      <c r="AR166" s="143" t="s">
        <v>133</v>
      </c>
      <c r="AT166" s="143" t="s">
        <v>129</v>
      </c>
      <c r="AU166" s="143" t="s">
        <v>134</v>
      </c>
      <c r="AY166" s="13" t="s">
        <v>127</v>
      </c>
      <c r="BE166" s="144">
        <f t="shared" si="24"/>
        <v>0</v>
      </c>
      <c r="BF166" s="144">
        <f t="shared" si="25"/>
        <v>0</v>
      </c>
      <c r="BG166" s="144">
        <f t="shared" si="26"/>
        <v>0</v>
      </c>
      <c r="BH166" s="144">
        <f t="shared" si="27"/>
        <v>0</v>
      </c>
      <c r="BI166" s="144">
        <f t="shared" si="28"/>
        <v>0</v>
      </c>
      <c r="BJ166" s="13" t="s">
        <v>134</v>
      </c>
      <c r="BK166" s="144">
        <f t="shared" si="29"/>
        <v>0</v>
      </c>
      <c r="BL166" s="13" t="s">
        <v>133</v>
      </c>
      <c r="BM166" s="143" t="s">
        <v>236</v>
      </c>
    </row>
    <row r="167" spans="2:65" s="1" customFormat="1" ht="33" customHeight="1">
      <c r="B167" s="130"/>
      <c r="C167" s="131" t="s">
        <v>178</v>
      </c>
      <c r="D167" s="131" t="s">
        <v>129</v>
      </c>
      <c r="E167" s="132" t="s">
        <v>237</v>
      </c>
      <c r="F167" s="133" t="s">
        <v>238</v>
      </c>
      <c r="G167" s="134" t="s">
        <v>132</v>
      </c>
      <c r="H167" s="135">
        <v>11.178000000000001</v>
      </c>
      <c r="I167" s="136"/>
      <c r="J167" s="137">
        <f t="shared" si="20"/>
        <v>0</v>
      </c>
      <c r="K167" s="138"/>
      <c r="L167" s="28"/>
      <c r="M167" s="139" t="s">
        <v>1</v>
      </c>
      <c r="N167" s="140" t="s">
        <v>45</v>
      </c>
      <c r="P167" s="141">
        <f t="shared" si="21"/>
        <v>0</v>
      </c>
      <c r="Q167" s="141">
        <v>0</v>
      </c>
      <c r="R167" s="141">
        <f t="shared" si="22"/>
        <v>0</v>
      </c>
      <c r="S167" s="141">
        <v>0</v>
      </c>
      <c r="T167" s="142">
        <f t="shared" si="23"/>
        <v>0</v>
      </c>
      <c r="AR167" s="143" t="s">
        <v>133</v>
      </c>
      <c r="AT167" s="143" t="s">
        <v>129</v>
      </c>
      <c r="AU167" s="143" t="s">
        <v>134</v>
      </c>
      <c r="AY167" s="13" t="s">
        <v>127</v>
      </c>
      <c r="BE167" s="144">
        <f t="shared" si="24"/>
        <v>0</v>
      </c>
      <c r="BF167" s="144">
        <f t="shared" si="25"/>
        <v>0</v>
      </c>
      <c r="BG167" s="144">
        <f t="shared" si="26"/>
        <v>0</v>
      </c>
      <c r="BH167" s="144">
        <f t="shared" si="27"/>
        <v>0</v>
      </c>
      <c r="BI167" s="144">
        <f t="shared" si="28"/>
        <v>0</v>
      </c>
      <c r="BJ167" s="13" t="s">
        <v>134</v>
      </c>
      <c r="BK167" s="144">
        <f t="shared" si="29"/>
        <v>0</v>
      </c>
      <c r="BL167" s="13" t="s">
        <v>133</v>
      </c>
      <c r="BM167" s="143" t="s">
        <v>239</v>
      </c>
    </row>
    <row r="168" spans="2:65" s="1" customFormat="1" ht="24.15" customHeight="1">
      <c r="B168" s="130"/>
      <c r="C168" s="131" t="s">
        <v>240</v>
      </c>
      <c r="D168" s="131" t="s">
        <v>129</v>
      </c>
      <c r="E168" s="132" t="s">
        <v>241</v>
      </c>
      <c r="F168" s="133" t="s">
        <v>242</v>
      </c>
      <c r="G168" s="134" t="s">
        <v>182</v>
      </c>
      <c r="H168" s="135">
        <v>89.403999999999996</v>
      </c>
      <c r="I168" s="136"/>
      <c r="J168" s="137">
        <f t="shared" si="20"/>
        <v>0</v>
      </c>
      <c r="K168" s="138"/>
      <c r="L168" s="28"/>
      <c r="M168" s="139" t="s">
        <v>1</v>
      </c>
      <c r="N168" s="140" t="s">
        <v>45</v>
      </c>
      <c r="P168" s="141">
        <f t="shared" si="21"/>
        <v>0</v>
      </c>
      <c r="Q168" s="141">
        <v>0</v>
      </c>
      <c r="R168" s="141">
        <f t="shared" si="22"/>
        <v>0</v>
      </c>
      <c r="S168" s="141">
        <v>0</v>
      </c>
      <c r="T168" s="142">
        <f t="shared" si="23"/>
        <v>0</v>
      </c>
      <c r="AR168" s="143" t="s">
        <v>133</v>
      </c>
      <c r="AT168" s="143" t="s">
        <v>129</v>
      </c>
      <c r="AU168" s="143" t="s">
        <v>134</v>
      </c>
      <c r="AY168" s="13" t="s">
        <v>127</v>
      </c>
      <c r="BE168" s="144">
        <f t="shared" si="24"/>
        <v>0</v>
      </c>
      <c r="BF168" s="144">
        <f t="shared" si="25"/>
        <v>0</v>
      </c>
      <c r="BG168" s="144">
        <f t="shared" si="26"/>
        <v>0</v>
      </c>
      <c r="BH168" s="144">
        <f t="shared" si="27"/>
        <v>0</v>
      </c>
      <c r="BI168" s="144">
        <f t="shared" si="28"/>
        <v>0</v>
      </c>
      <c r="BJ168" s="13" t="s">
        <v>134</v>
      </c>
      <c r="BK168" s="144">
        <f t="shared" si="29"/>
        <v>0</v>
      </c>
      <c r="BL168" s="13" t="s">
        <v>133</v>
      </c>
      <c r="BM168" s="143" t="s">
        <v>243</v>
      </c>
    </row>
    <row r="169" spans="2:65" s="1" customFormat="1" ht="24.15" customHeight="1">
      <c r="B169" s="130"/>
      <c r="C169" s="131" t="s">
        <v>183</v>
      </c>
      <c r="D169" s="131" t="s">
        <v>129</v>
      </c>
      <c r="E169" s="132" t="s">
        <v>244</v>
      </c>
      <c r="F169" s="133" t="s">
        <v>245</v>
      </c>
      <c r="G169" s="134" t="s">
        <v>182</v>
      </c>
      <c r="H169" s="135">
        <v>89.403999999999996</v>
      </c>
      <c r="I169" s="136"/>
      <c r="J169" s="137">
        <f t="shared" si="20"/>
        <v>0</v>
      </c>
      <c r="K169" s="138"/>
      <c r="L169" s="28"/>
      <c r="M169" s="139" t="s">
        <v>1</v>
      </c>
      <c r="N169" s="140" t="s">
        <v>45</v>
      </c>
      <c r="P169" s="141">
        <f t="shared" si="21"/>
        <v>0</v>
      </c>
      <c r="Q169" s="141">
        <v>0</v>
      </c>
      <c r="R169" s="141">
        <f t="shared" si="22"/>
        <v>0</v>
      </c>
      <c r="S169" s="141">
        <v>0</v>
      </c>
      <c r="T169" s="142">
        <f t="shared" si="23"/>
        <v>0</v>
      </c>
      <c r="AR169" s="143" t="s">
        <v>133</v>
      </c>
      <c r="AT169" s="143" t="s">
        <v>129</v>
      </c>
      <c r="AU169" s="143" t="s">
        <v>134</v>
      </c>
      <c r="AY169" s="13" t="s">
        <v>127</v>
      </c>
      <c r="BE169" s="144">
        <f t="shared" si="24"/>
        <v>0</v>
      </c>
      <c r="BF169" s="144">
        <f t="shared" si="25"/>
        <v>0</v>
      </c>
      <c r="BG169" s="144">
        <f t="shared" si="26"/>
        <v>0</v>
      </c>
      <c r="BH169" s="144">
        <f t="shared" si="27"/>
        <v>0</v>
      </c>
      <c r="BI169" s="144">
        <f t="shared" si="28"/>
        <v>0</v>
      </c>
      <c r="BJ169" s="13" t="s">
        <v>134</v>
      </c>
      <c r="BK169" s="144">
        <f t="shared" si="29"/>
        <v>0</v>
      </c>
      <c r="BL169" s="13" t="s">
        <v>133</v>
      </c>
      <c r="BM169" s="143" t="s">
        <v>246</v>
      </c>
    </row>
    <row r="170" spans="2:65" s="1" customFormat="1" ht="24.15" customHeight="1">
      <c r="B170" s="130"/>
      <c r="C170" s="131" t="s">
        <v>247</v>
      </c>
      <c r="D170" s="131" t="s">
        <v>129</v>
      </c>
      <c r="E170" s="132" t="s">
        <v>248</v>
      </c>
      <c r="F170" s="133" t="s">
        <v>249</v>
      </c>
      <c r="G170" s="134" t="s">
        <v>190</v>
      </c>
      <c r="H170" s="135">
        <v>1.2</v>
      </c>
      <c r="I170" s="136"/>
      <c r="J170" s="137">
        <f t="shared" si="20"/>
        <v>0</v>
      </c>
      <c r="K170" s="138"/>
      <c r="L170" s="28"/>
      <c r="M170" s="139" t="s">
        <v>1</v>
      </c>
      <c r="N170" s="140" t="s">
        <v>45</v>
      </c>
      <c r="P170" s="141">
        <f t="shared" si="21"/>
        <v>0</v>
      </c>
      <c r="Q170" s="141">
        <v>0</v>
      </c>
      <c r="R170" s="141">
        <f t="shared" si="22"/>
        <v>0</v>
      </c>
      <c r="S170" s="141">
        <v>0</v>
      </c>
      <c r="T170" s="142">
        <f t="shared" si="23"/>
        <v>0</v>
      </c>
      <c r="AR170" s="143" t="s">
        <v>133</v>
      </c>
      <c r="AT170" s="143" t="s">
        <v>129</v>
      </c>
      <c r="AU170" s="143" t="s">
        <v>134</v>
      </c>
      <c r="AY170" s="13" t="s">
        <v>127</v>
      </c>
      <c r="BE170" s="144">
        <f t="shared" si="24"/>
        <v>0</v>
      </c>
      <c r="BF170" s="144">
        <f t="shared" si="25"/>
        <v>0</v>
      </c>
      <c r="BG170" s="144">
        <f t="shared" si="26"/>
        <v>0</v>
      </c>
      <c r="BH170" s="144">
        <f t="shared" si="27"/>
        <v>0</v>
      </c>
      <c r="BI170" s="144">
        <f t="shared" si="28"/>
        <v>0</v>
      </c>
      <c r="BJ170" s="13" t="s">
        <v>134</v>
      </c>
      <c r="BK170" s="144">
        <f t="shared" si="29"/>
        <v>0</v>
      </c>
      <c r="BL170" s="13" t="s">
        <v>133</v>
      </c>
      <c r="BM170" s="143" t="s">
        <v>250</v>
      </c>
    </row>
    <row r="171" spans="2:65" s="11" customFormat="1" ht="22.8" customHeight="1">
      <c r="B171" s="118"/>
      <c r="D171" s="119" t="s">
        <v>78</v>
      </c>
      <c r="E171" s="128" t="s">
        <v>133</v>
      </c>
      <c r="F171" s="128" t="s">
        <v>251</v>
      </c>
      <c r="I171" s="121"/>
      <c r="J171" s="129">
        <f>BK171</f>
        <v>0</v>
      </c>
      <c r="L171" s="118"/>
      <c r="M171" s="123"/>
      <c r="P171" s="124">
        <f>SUM(P172:P181)</f>
        <v>0</v>
      </c>
      <c r="R171" s="124">
        <f>SUM(R172:R181)</f>
        <v>0</v>
      </c>
      <c r="T171" s="125">
        <f>SUM(T172:T181)</f>
        <v>0</v>
      </c>
      <c r="AR171" s="119" t="s">
        <v>86</v>
      </c>
      <c r="AT171" s="126" t="s">
        <v>78</v>
      </c>
      <c r="AU171" s="126" t="s">
        <v>86</v>
      </c>
      <c r="AY171" s="119" t="s">
        <v>127</v>
      </c>
      <c r="BK171" s="127">
        <f>SUM(BK172:BK181)</f>
        <v>0</v>
      </c>
    </row>
    <row r="172" spans="2:65" s="1" customFormat="1" ht="24.15" customHeight="1">
      <c r="B172" s="130"/>
      <c r="C172" s="131" t="s">
        <v>252</v>
      </c>
      <c r="D172" s="131" t="s">
        <v>129</v>
      </c>
      <c r="E172" s="132" t="s">
        <v>253</v>
      </c>
      <c r="F172" s="133" t="s">
        <v>254</v>
      </c>
      <c r="G172" s="134" t="s">
        <v>132</v>
      </c>
      <c r="H172" s="135">
        <v>395.55</v>
      </c>
      <c r="I172" s="136"/>
      <c r="J172" s="137">
        <f t="shared" ref="J172:J181" si="30">ROUND(I172*H172,2)</f>
        <v>0</v>
      </c>
      <c r="K172" s="138"/>
      <c r="L172" s="28"/>
      <c r="M172" s="139" t="s">
        <v>1</v>
      </c>
      <c r="N172" s="140" t="s">
        <v>45</v>
      </c>
      <c r="P172" s="141">
        <f t="shared" ref="P172:P181" si="31">O172*H172</f>
        <v>0</v>
      </c>
      <c r="Q172" s="141">
        <v>0</v>
      </c>
      <c r="R172" s="141">
        <f t="shared" ref="R172:R181" si="32">Q172*H172</f>
        <v>0</v>
      </c>
      <c r="S172" s="141">
        <v>0</v>
      </c>
      <c r="T172" s="142">
        <f t="shared" ref="T172:T181" si="33">S172*H172</f>
        <v>0</v>
      </c>
      <c r="AR172" s="143" t="s">
        <v>133</v>
      </c>
      <c r="AT172" s="143" t="s">
        <v>129</v>
      </c>
      <c r="AU172" s="143" t="s">
        <v>134</v>
      </c>
      <c r="AY172" s="13" t="s">
        <v>127</v>
      </c>
      <c r="BE172" s="144">
        <f t="shared" ref="BE172:BE181" si="34">IF(N172="základná",J172,0)</f>
        <v>0</v>
      </c>
      <c r="BF172" s="144">
        <f t="shared" ref="BF172:BF181" si="35">IF(N172="znížená",J172,0)</f>
        <v>0</v>
      </c>
      <c r="BG172" s="144">
        <f t="shared" ref="BG172:BG181" si="36">IF(N172="zákl. prenesená",J172,0)</f>
        <v>0</v>
      </c>
      <c r="BH172" s="144">
        <f t="shared" ref="BH172:BH181" si="37">IF(N172="zníž. prenesená",J172,0)</f>
        <v>0</v>
      </c>
      <c r="BI172" s="144">
        <f t="shared" ref="BI172:BI181" si="38">IF(N172="nulová",J172,0)</f>
        <v>0</v>
      </c>
      <c r="BJ172" s="13" t="s">
        <v>134</v>
      </c>
      <c r="BK172" s="144">
        <f t="shared" ref="BK172:BK181" si="39">ROUND(I172*H172,2)</f>
        <v>0</v>
      </c>
      <c r="BL172" s="13" t="s">
        <v>133</v>
      </c>
      <c r="BM172" s="143" t="s">
        <v>255</v>
      </c>
    </row>
    <row r="173" spans="2:65" s="1" customFormat="1" ht="16.5" customHeight="1">
      <c r="B173" s="130"/>
      <c r="C173" s="131" t="s">
        <v>186</v>
      </c>
      <c r="D173" s="131" t="s">
        <v>129</v>
      </c>
      <c r="E173" s="132" t="s">
        <v>256</v>
      </c>
      <c r="F173" s="133" t="s">
        <v>257</v>
      </c>
      <c r="G173" s="134" t="s">
        <v>182</v>
      </c>
      <c r="H173" s="135">
        <v>2199.145</v>
      </c>
      <c r="I173" s="136"/>
      <c r="J173" s="137">
        <f t="shared" si="30"/>
        <v>0</v>
      </c>
      <c r="K173" s="138"/>
      <c r="L173" s="28"/>
      <c r="M173" s="139" t="s">
        <v>1</v>
      </c>
      <c r="N173" s="140" t="s">
        <v>45</v>
      </c>
      <c r="P173" s="141">
        <f t="shared" si="31"/>
        <v>0</v>
      </c>
      <c r="Q173" s="141">
        <v>0</v>
      </c>
      <c r="R173" s="141">
        <f t="shared" si="32"/>
        <v>0</v>
      </c>
      <c r="S173" s="141">
        <v>0</v>
      </c>
      <c r="T173" s="142">
        <f t="shared" si="33"/>
        <v>0</v>
      </c>
      <c r="AR173" s="143" t="s">
        <v>133</v>
      </c>
      <c r="AT173" s="143" t="s">
        <v>129</v>
      </c>
      <c r="AU173" s="143" t="s">
        <v>134</v>
      </c>
      <c r="AY173" s="13" t="s">
        <v>127</v>
      </c>
      <c r="BE173" s="144">
        <f t="shared" si="34"/>
        <v>0</v>
      </c>
      <c r="BF173" s="144">
        <f t="shared" si="35"/>
        <v>0</v>
      </c>
      <c r="BG173" s="144">
        <f t="shared" si="36"/>
        <v>0</v>
      </c>
      <c r="BH173" s="144">
        <f t="shared" si="37"/>
        <v>0</v>
      </c>
      <c r="BI173" s="144">
        <f t="shared" si="38"/>
        <v>0</v>
      </c>
      <c r="BJ173" s="13" t="s">
        <v>134</v>
      </c>
      <c r="BK173" s="144">
        <f t="shared" si="39"/>
        <v>0</v>
      </c>
      <c r="BL173" s="13" t="s">
        <v>133</v>
      </c>
      <c r="BM173" s="143" t="s">
        <v>258</v>
      </c>
    </row>
    <row r="174" spans="2:65" s="1" customFormat="1" ht="16.5" customHeight="1">
      <c r="B174" s="130"/>
      <c r="C174" s="131" t="s">
        <v>259</v>
      </c>
      <c r="D174" s="131" t="s">
        <v>129</v>
      </c>
      <c r="E174" s="132" t="s">
        <v>260</v>
      </c>
      <c r="F174" s="133" t="s">
        <v>261</v>
      </c>
      <c r="G174" s="134" t="s">
        <v>182</v>
      </c>
      <c r="H174" s="135">
        <v>2199.145</v>
      </c>
      <c r="I174" s="136"/>
      <c r="J174" s="137">
        <f t="shared" si="30"/>
        <v>0</v>
      </c>
      <c r="K174" s="138"/>
      <c r="L174" s="28"/>
      <c r="M174" s="139" t="s">
        <v>1</v>
      </c>
      <c r="N174" s="140" t="s">
        <v>45</v>
      </c>
      <c r="P174" s="141">
        <f t="shared" si="31"/>
        <v>0</v>
      </c>
      <c r="Q174" s="141">
        <v>0</v>
      </c>
      <c r="R174" s="141">
        <f t="shared" si="32"/>
        <v>0</v>
      </c>
      <c r="S174" s="141">
        <v>0</v>
      </c>
      <c r="T174" s="142">
        <f t="shared" si="33"/>
        <v>0</v>
      </c>
      <c r="AR174" s="143" t="s">
        <v>133</v>
      </c>
      <c r="AT174" s="143" t="s">
        <v>129</v>
      </c>
      <c r="AU174" s="143" t="s">
        <v>134</v>
      </c>
      <c r="AY174" s="13" t="s">
        <v>127</v>
      </c>
      <c r="BE174" s="144">
        <f t="shared" si="34"/>
        <v>0</v>
      </c>
      <c r="BF174" s="144">
        <f t="shared" si="35"/>
        <v>0</v>
      </c>
      <c r="BG174" s="144">
        <f t="shared" si="36"/>
        <v>0</v>
      </c>
      <c r="BH174" s="144">
        <f t="shared" si="37"/>
        <v>0</v>
      </c>
      <c r="BI174" s="144">
        <f t="shared" si="38"/>
        <v>0</v>
      </c>
      <c r="BJ174" s="13" t="s">
        <v>134</v>
      </c>
      <c r="BK174" s="144">
        <f t="shared" si="39"/>
        <v>0</v>
      </c>
      <c r="BL174" s="13" t="s">
        <v>133</v>
      </c>
      <c r="BM174" s="143" t="s">
        <v>262</v>
      </c>
    </row>
    <row r="175" spans="2:65" s="1" customFormat="1" ht="37.799999999999997" customHeight="1">
      <c r="B175" s="130"/>
      <c r="C175" s="131" t="s">
        <v>263</v>
      </c>
      <c r="D175" s="131" t="s">
        <v>129</v>
      </c>
      <c r="E175" s="132" t="s">
        <v>264</v>
      </c>
      <c r="F175" s="133" t="s">
        <v>265</v>
      </c>
      <c r="G175" s="134" t="s">
        <v>190</v>
      </c>
      <c r="H175" s="135">
        <v>40</v>
      </c>
      <c r="I175" s="136"/>
      <c r="J175" s="137">
        <f t="shared" si="30"/>
        <v>0</v>
      </c>
      <c r="K175" s="138"/>
      <c r="L175" s="28"/>
      <c r="M175" s="139" t="s">
        <v>1</v>
      </c>
      <c r="N175" s="140" t="s">
        <v>45</v>
      </c>
      <c r="P175" s="141">
        <f t="shared" si="31"/>
        <v>0</v>
      </c>
      <c r="Q175" s="141">
        <v>0</v>
      </c>
      <c r="R175" s="141">
        <f t="shared" si="32"/>
        <v>0</v>
      </c>
      <c r="S175" s="141">
        <v>0</v>
      </c>
      <c r="T175" s="142">
        <f t="shared" si="33"/>
        <v>0</v>
      </c>
      <c r="AR175" s="143" t="s">
        <v>133</v>
      </c>
      <c r="AT175" s="143" t="s">
        <v>129</v>
      </c>
      <c r="AU175" s="143" t="s">
        <v>134</v>
      </c>
      <c r="AY175" s="13" t="s">
        <v>127</v>
      </c>
      <c r="BE175" s="144">
        <f t="shared" si="34"/>
        <v>0</v>
      </c>
      <c r="BF175" s="144">
        <f t="shared" si="35"/>
        <v>0</v>
      </c>
      <c r="BG175" s="144">
        <f t="shared" si="36"/>
        <v>0</v>
      </c>
      <c r="BH175" s="144">
        <f t="shared" si="37"/>
        <v>0</v>
      </c>
      <c r="BI175" s="144">
        <f t="shared" si="38"/>
        <v>0</v>
      </c>
      <c r="BJ175" s="13" t="s">
        <v>134</v>
      </c>
      <c r="BK175" s="144">
        <f t="shared" si="39"/>
        <v>0</v>
      </c>
      <c r="BL175" s="13" t="s">
        <v>133</v>
      </c>
      <c r="BM175" s="143" t="s">
        <v>266</v>
      </c>
    </row>
    <row r="176" spans="2:65" s="1" customFormat="1" ht="24.15" customHeight="1">
      <c r="B176" s="130"/>
      <c r="C176" s="131" t="s">
        <v>191</v>
      </c>
      <c r="D176" s="131" t="s">
        <v>129</v>
      </c>
      <c r="E176" s="132" t="s">
        <v>267</v>
      </c>
      <c r="F176" s="133" t="s">
        <v>268</v>
      </c>
      <c r="G176" s="134" t="s">
        <v>182</v>
      </c>
      <c r="H176" s="135">
        <v>1952.752</v>
      </c>
      <c r="I176" s="136"/>
      <c r="J176" s="137">
        <f t="shared" si="30"/>
        <v>0</v>
      </c>
      <c r="K176" s="138"/>
      <c r="L176" s="28"/>
      <c r="M176" s="139" t="s">
        <v>1</v>
      </c>
      <c r="N176" s="140" t="s">
        <v>45</v>
      </c>
      <c r="P176" s="141">
        <f t="shared" si="31"/>
        <v>0</v>
      </c>
      <c r="Q176" s="141">
        <v>0</v>
      </c>
      <c r="R176" s="141">
        <f t="shared" si="32"/>
        <v>0</v>
      </c>
      <c r="S176" s="141">
        <v>0</v>
      </c>
      <c r="T176" s="142">
        <f t="shared" si="33"/>
        <v>0</v>
      </c>
      <c r="AR176" s="143" t="s">
        <v>133</v>
      </c>
      <c r="AT176" s="143" t="s">
        <v>129</v>
      </c>
      <c r="AU176" s="143" t="s">
        <v>134</v>
      </c>
      <c r="AY176" s="13" t="s">
        <v>127</v>
      </c>
      <c r="BE176" s="144">
        <f t="shared" si="34"/>
        <v>0</v>
      </c>
      <c r="BF176" s="144">
        <f t="shared" si="35"/>
        <v>0</v>
      </c>
      <c r="BG176" s="144">
        <f t="shared" si="36"/>
        <v>0</v>
      </c>
      <c r="BH176" s="144">
        <f t="shared" si="37"/>
        <v>0</v>
      </c>
      <c r="BI176" s="144">
        <f t="shared" si="38"/>
        <v>0</v>
      </c>
      <c r="BJ176" s="13" t="s">
        <v>134</v>
      </c>
      <c r="BK176" s="144">
        <f t="shared" si="39"/>
        <v>0</v>
      </c>
      <c r="BL176" s="13" t="s">
        <v>133</v>
      </c>
      <c r="BM176" s="143" t="s">
        <v>269</v>
      </c>
    </row>
    <row r="177" spans="2:65" s="1" customFormat="1" ht="24.15" customHeight="1">
      <c r="B177" s="130"/>
      <c r="C177" s="131" t="s">
        <v>270</v>
      </c>
      <c r="D177" s="131" t="s">
        <v>129</v>
      </c>
      <c r="E177" s="132" t="s">
        <v>271</v>
      </c>
      <c r="F177" s="133" t="s">
        <v>272</v>
      </c>
      <c r="G177" s="134" t="s">
        <v>182</v>
      </c>
      <c r="H177" s="135">
        <v>1952.752</v>
      </c>
      <c r="I177" s="136"/>
      <c r="J177" s="137">
        <f t="shared" si="30"/>
        <v>0</v>
      </c>
      <c r="K177" s="138"/>
      <c r="L177" s="28"/>
      <c r="M177" s="139" t="s">
        <v>1</v>
      </c>
      <c r="N177" s="140" t="s">
        <v>45</v>
      </c>
      <c r="P177" s="141">
        <f t="shared" si="31"/>
        <v>0</v>
      </c>
      <c r="Q177" s="141">
        <v>0</v>
      </c>
      <c r="R177" s="141">
        <f t="shared" si="32"/>
        <v>0</v>
      </c>
      <c r="S177" s="141">
        <v>0</v>
      </c>
      <c r="T177" s="142">
        <f t="shared" si="33"/>
        <v>0</v>
      </c>
      <c r="AR177" s="143" t="s">
        <v>133</v>
      </c>
      <c r="AT177" s="143" t="s">
        <v>129</v>
      </c>
      <c r="AU177" s="143" t="s">
        <v>134</v>
      </c>
      <c r="AY177" s="13" t="s">
        <v>127</v>
      </c>
      <c r="BE177" s="144">
        <f t="shared" si="34"/>
        <v>0</v>
      </c>
      <c r="BF177" s="144">
        <f t="shared" si="35"/>
        <v>0</v>
      </c>
      <c r="BG177" s="144">
        <f t="shared" si="36"/>
        <v>0</v>
      </c>
      <c r="BH177" s="144">
        <f t="shared" si="37"/>
        <v>0</v>
      </c>
      <c r="BI177" s="144">
        <f t="shared" si="38"/>
        <v>0</v>
      </c>
      <c r="BJ177" s="13" t="s">
        <v>134</v>
      </c>
      <c r="BK177" s="144">
        <f t="shared" si="39"/>
        <v>0</v>
      </c>
      <c r="BL177" s="13" t="s">
        <v>133</v>
      </c>
      <c r="BM177" s="143" t="s">
        <v>273</v>
      </c>
    </row>
    <row r="178" spans="2:65" s="1" customFormat="1" ht="16.5" customHeight="1">
      <c r="B178" s="130"/>
      <c r="C178" s="131" t="s">
        <v>195</v>
      </c>
      <c r="D178" s="131" t="s">
        <v>129</v>
      </c>
      <c r="E178" s="132" t="s">
        <v>274</v>
      </c>
      <c r="F178" s="133" t="s">
        <v>275</v>
      </c>
      <c r="G178" s="134" t="s">
        <v>276</v>
      </c>
      <c r="H178" s="135">
        <v>2</v>
      </c>
      <c r="I178" s="136"/>
      <c r="J178" s="137">
        <f t="shared" si="30"/>
        <v>0</v>
      </c>
      <c r="K178" s="138"/>
      <c r="L178" s="28"/>
      <c r="M178" s="139" t="s">
        <v>1</v>
      </c>
      <c r="N178" s="140" t="s">
        <v>45</v>
      </c>
      <c r="P178" s="141">
        <f t="shared" si="31"/>
        <v>0</v>
      </c>
      <c r="Q178" s="141">
        <v>0</v>
      </c>
      <c r="R178" s="141">
        <f t="shared" si="32"/>
        <v>0</v>
      </c>
      <c r="S178" s="141">
        <v>0</v>
      </c>
      <c r="T178" s="142">
        <f t="shared" si="33"/>
        <v>0</v>
      </c>
      <c r="AR178" s="143" t="s">
        <v>133</v>
      </c>
      <c r="AT178" s="143" t="s">
        <v>129</v>
      </c>
      <c r="AU178" s="143" t="s">
        <v>134</v>
      </c>
      <c r="AY178" s="13" t="s">
        <v>127</v>
      </c>
      <c r="BE178" s="144">
        <f t="shared" si="34"/>
        <v>0</v>
      </c>
      <c r="BF178" s="144">
        <f t="shared" si="35"/>
        <v>0</v>
      </c>
      <c r="BG178" s="144">
        <f t="shared" si="36"/>
        <v>0</v>
      </c>
      <c r="BH178" s="144">
        <f t="shared" si="37"/>
        <v>0</v>
      </c>
      <c r="BI178" s="144">
        <f t="shared" si="38"/>
        <v>0</v>
      </c>
      <c r="BJ178" s="13" t="s">
        <v>134</v>
      </c>
      <c r="BK178" s="144">
        <f t="shared" si="39"/>
        <v>0</v>
      </c>
      <c r="BL178" s="13" t="s">
        <v>133</v>
      </c>
      <c r="BM178" s="143" t="s">
        <v>277</v>
      </c>
    </row>
    <row r="179" spans="2:65" s="1" customFormat="1" ht="24.15" customHeight="1">
      <c r="B179" s="130"/>
      <c r="C179" s="145" t="s">
        <v>278</v>
      </c>
      <c r="D179" s="145" t="s">
        <v>279</v>
      </c>
      <c r="E179" s="146" t="s">
        <v>280</v>
      </c>
      <c r="F179" s="147" t="s">
        <v>281</v>
      </c>
      <c r="G179" s="148" t="s">
        <v>276</v>
      </c>
      <c r="H179" s="149">
        <v>2</v>
      </c>
      <c r="I179" s="150"/>
      <c r="J179" s="151">
        <f t="shared" si="30"/>
        <v>0</v>
      </c>
      <c r="K179" s="152"/>
      <c r="L179" s="153"/>
      <c r="M179" s="154" t="s">
        <v>1</v>
      </c>
      <c r="N179" s="155" t="s">
        <v>45</v>
      </c>
      <c r="P179" s="141">
        <f t="shared" si="31"/>
        <v>0</v>
      </c>
      <c r="Q179" s="141">
        <v>0</v>
      </c>
      <c r="R179" s="141">
        <f t="shared" si="32"/>
        <v>0</v>
      </c>
      <c r="S179" s="141">
        <v>0</v>
      </c>
      <c r="T179" s="142">
        <f t="shared" si="33"/>
        <v>0</v>
      </c>
      <c r="AR179" s="143" t="s">
        <v>143</v>
      </c>
      <c r="AT179" s="143" t="s">
        <v>279</v>
      </c>
      <c r="AU179" s="143" t="s">
        <v>134</v>
      </c>
      <c r="AY179" s="13" t="s">
        <v>127</v>
      </c>
      <c r="BE179" s="144">
        <f t="shared" si="34"/>
        <v>0</v>
      </c>
      <c r="BF179" s="144">
        <f t="shared" si="35"/>
        <v>0</v>
      </c>
      <c r="BG179" s="144">
        <f t="shared" si="36"/>
        <v>0</v>
      </c>
      <c r="BH179" s="144">
        <f t="shared" si="37"/>
        <v>0</v>
      </c>
      <c r="BI179" s="144">
        <f t="shared" si="38"/>
        <v>0</v>
      </c>
      <c r="BJ179" s="13" t="s">
        <v>134</v>
      </c>
      <c r="BK179" s="144">
        <f t="shared" si="39"/>
        <v>0</v>
      </c>
      <c r="BL179" s="13" t="s">
        <v>133</v>
      </c>
      <c r="BM179" s="143" t="s">
        <v>282</v>
      </c>
    </row>
    <row r="180" spans="2:65" s="1" customFormat="1" ht="16.5" customHeight="1">
      <c r="B180" s="130"/>
      <c r="C180" s="131" t="s">
        <v>198</v>
      </c>
      <c r="D180" s="131" t="s">
        <v>129</v>
      </c>
      <c r="E180" s="132" t="s">
        <v>283</v>
      </c>
      <c r="F180" s="133" t="s">
        <v>284</v>
      </c>
      <c r="G180" s="134" t="s">
        <v>276</v>
      </c>
      <c r="H180" s="135">
        <v>4</v>
      </c>
      <c r="I180" s="136"/>
      <c r="J180" s="137">
        <f t="shared" si="30"/>
        <v>0</v>
      </c>
      <c r="K180" s="138"/>
      <c r="L180" s="28"/>
      <c r="M180" s="139" t="s">
        <v>1</v>
      </c>
      <c r="N180" s="140" t="s">
        <v>45</v>
      </c>
      <c r="P180" s="141">
        <f t="shared" si="31"/>
        <v>0</v>
      </c>
      <c r="Q180" s="141">
        <v>0</v>
      </c>
      <c r="R180" s="141">
        <f t="shared" si="32"/>
        <v>0</v>
      </c>
      <c r="S180" s="141">
        <v>0</v>
      </c>
      <c r="T180" s="142">
        <f t="shared" si="33"/>
        <v>0</v>
      </c>
      <c r="AR180" s="143" t="s">
        <v>133</v>
      </c>
      <c r="AT180" s="143" t="s">
        <v>129</v>
      </c>
      <c r="AU180" s="143" t="s">
        <v>134</v>
      </c>
      <c r="AY180" s="13" t="s">
        <v>127</v>
      </c>
      <c r="BE180" s="144">
        <f t="shared" si="34"/>
        <v>0</v>
      </c>
      <c r="BF180" s="144">
        <f t="shared" si="35"/>
        <v>0</v>
      </c>
      <c r="BG180" s="144">
        <f t="shared" si="36"/>
        <v>0</v>
      </c>
      <c r="BH180" s="144">
        <f t="shared" si="37"/>
        <v>0</v>
      </c>
      <c r="BI180" s="144">
        <f t="shared" si="38"/>
        <v>0</v>
      </c>
      <c r="BJ180" s="13" t="s">
        <v>134</v>
      </c>
      <c r="BK180" s="144">
        <f t="shared" si="39"/>
        <v>0</v>
      </c>
      <c r="BL180" s="13" t="s">
        <v>133</v>
      </c>
      <c r="BM180" s="143" t="s">
        <v>285</v>
      </c>
    </row>
    <row r="181" spans="2:65" s="1" customFormat="1" ht="16.5" customHeight="1">
      <c r="B181" s="130"/>
      <c r="C181" s="145" t="s">
        <v>286</v>
      </c>
      <c r="D181" s="145" t="s">
        <v>279</v>
      </c>
      <c r="E181" s="146" t="s">
        <v>287</v>
      </c>
      <c r="F181" s="147" t="s">
        <v>288</v>
      </c>
      <c r="G181" s="148" t="s">
        <v>276</v>
      </c>
      <c r="H181" s="149">
        <v>4</v>
      </c>
      <c r="I181" s="150"/>
      <c r="J181" s="151">
        <f t="shared" si="30"/>
        <v>0</v>
      </c>
      <c r="K181" s="152"/>
      <c r="L181" s="153"/>
      <c r="M181" s="154" t="s">
        <v>1</v>
      </c>
      <c r="N181" s="155" t="s">
        <v>45</v>
      </c>
      <c r="P181" s="141">
        <f t="shared" si="31"/>
        <v>0</v>
      </c>
      <c r="Q181" s="141">
        <v>0</v>
      </c>
      <c r="R181" s="141">
        <f t="shared" si="32"/>
        <v>0</v>
      </c>
      <c r="S181" s="141">
        <v>0</v>
      </c>
      <c r="T181" s="142">
        <f t="shared" si="33"/>
        <v>0</v>
      </c>
      <c r="AR181" s="143" t="s">
        <v>143</v>
      </c>
      <c r="AT181" s="143" t="s">
        <v>279</v>
      </c>
      <c r="AU181" s="143" t="s">
        <v>134</v>
      </c>
      <c r="AY181" s="13" t="s">
        <v>127</v>
      </c>
      <c r="BE181" s="144">
        <f t="shared" si="34"/>
        <v>0</v>
      </c>
      <c r="BF181" s="144">
        <f t="shared" si="35"/>
        <v>0</v>
      </c>
      <c r="BG181" s="144">
        <f t="shared" si="36"/>
        <v>0</v>
      </c>
      <c r="BH181" s="144">
        <f t="shared" si="37"/>
        <v>0</v>
      </c>
      <c r="BI181" s="144">
        <f t="shared" si="38"/>
        <v>0</v>
      </c>
      <c r="BJ181" s="13" t="s">
        <v>134</v>
      </c>
      <c r="BK181" s="144">
        <f t="shared" si="39"/>
        <v>0</v>
      </c>
      <c r="BL181" s="13" t="s">
        <v>133</v>
      </c>
      <c r="BM181" s="143" t="s">
        <v>289</v>
      </c>
    </row>
    <row r="182" spans="2:65" s="11" customFormat="1" ht="25.95" customHeight="1">
      <c r="B182" s="118"/>
      <c r="D182" s="119" t="s">
        <v>78</v>
      </c>
      <c r="E182" s="120" t="s">
        <v>290</v>
      </c>
      <c r="F182" s="120" t="s">
        <v>291</v>
      </c>
      <c r="I182" s="121"/>
      <c r="J182" s="122">
        <f>BK182</f>
        <v>0</v>
      </c>
      <c r="L182" s="118"/>
      <c r="M182" s="123"/>
      <c r="P182" s="124">
        <f>P183+P195+P200+P202</f>
        <v>0</v>
      </c>
      <c r="R182" s="124">
        <f>R183+R195+R200+R202</f>
        <v>0</v>
      </c>
      <c r="T182" s="125">
        <f>T183+T195+T200+T202</f>
        <v>0</v>
      </c>
      <c r="AR182" s="119" t="s">
        <v>86</v>
      </c>
      <c r="AT182" s="126" t="s">
        <v>78</v>
      </c>
      <c r="AU182" s="126" t="s">
        <v>13</v>
      </c>
      <c r="AY182" s="119" t="s">
        <v>127</v>
      </c>
      <c r="BK182" s="127">
        <f>BK183+BK195+BK200+BK202</f>
        <v>0</v>
      </c>
    </row>
    <row r="183" spans="2:65" s="11" customFormat="1" ht="22.8" customHeight="1">
      <c r="B183" s="118"/>
      <c r="D183" s="119" t="s">
        <v>78</v>
      </c>
      <c r="E183" s="128" t="s">
        <v>140</v>
      </c>
      <c r="F183" s="128" t="s">
        <v>292</v>
      </c>
      <c r="I183" s="121"/>
      <c r="J183" s="129">
        <f>BK183</f>
        <v>0</v>
      </c>
      <c r="L183" s="118"/>
      <c r="M183" s="123"/>
      <c r="P183" s="124">
        <f>SUM(P184:P194)</f>
        <v>0</v>
      </c>
      <c r="R183" s="124">
        <f>SUM(R184:R194)</f>
        <v>0</v>
      </c>
      <c r="T183" s="125">
        <f>SUM(T184:T194)</f>
        <v>0</v>
      </c>
      <c r="AR183" s="119" t="s">
        <v>86</v>
      </c>
      <c r="AT183" s="126" t="s">
        <v>78</v>
      </c>
      <c r="AU183" s="126" t="s">
        <v>86</v>
      </c>
      <c r="AY183" s="119" t="s">
        <v>127</v>
      </c>
      <c r="BK183" s="127">
        <f>SUM(BK184:BK194)</f>
        <v>0</v>
      </c>
    </row>
    <row r="184" spans="2:65" s="1" customFormat="1" ht="24.15" customHeight="1">
      <c r="B184" s="130"/>
      <c r="C184" s="131" t="s">
        <v>202</v>
      </c>
      <c r="D184" s="131" t="s">
        <v>129</v>
      </c>
      <c r="E184" s="132" t="s">
        <v>293</v>
      </c>
      <c r="F184" s="133" t="s">
        <v>294</v>
      </c>
      <c r="G184" s="134" t="s">
        <v>182</v>
      </c>
      <c r="H184" s="135">
        <v>2027.365</v>
      </c>
      <c r="I184" s="136"/>
      <c r="J184" s="137">
        <f t="shared" ref="J184:J194" si="40">ROUND(I184*H184,2)</f>
        <v>0</v>
      </c>
      <c r="K184" s="138"/>
      <c r="L184" s="28"/>
      <c r="M184" s="139" t="s">
        <v>1</v>
      </c>
      <c r="N184" s="140" t="s">
        <v>45</v>
      </c>
      <c r="P184" s="141">
        <f t="shared" ref="P184:P194" si="41">O184*H184</f>
        <v>0</v>
      </c>
      <c r="Q184" s="141">
        <v>0</v>
      </c>
      <c r="R184" s="141">
        <f t="shared" ref="R184:R194" si="42">Q184*H184</f>
        <v>0</v>
      </c>
      <c r="S184" s="141">
        <v>0</v>
      </c>
      <c r="T184" s="142">
        <f t="shared" ref="T184:T194" si="43">S184*H184</f>
        <v>0</v>
      </c>
      <c r="AR184" s="143" t="s">
        <v>133</v>
      </c>
      <c r="AT184" s="143" t="s">
        <v>129</v>
      </c>
      <c r="AU184" s="143" t="s">
        <v>134</v>
      </c>
      <c r="AY184" s="13" t="s">
        <v>127</v>
      </c>
      <c r="BE184" s="144">
        <f t="shared" ref="BE184:BE194" si="44">IF(N184="základná",J184,0)</f>
        <v>0</v>
      </c>
      <c r="BF184" s="144">
        <f t="shared" ref="BF184:BF194" si="45">IF(N184="znížená",J184,0)</f>
        <v>0</v>
      </c>
      <c r="BG184" s="144">
        <f t="shared" ref="BG184:BG194" si="46">IF(N184="zákl. prenesená",J184,0)</f>
        <v>0</v>
      </c>
      <c r="BH184" s="144">
        <f t="shared" ref="BH184:BH194" si="47">IF(N184="zníž. prenesená",J184,0)</f>
        <v>0</v>
      </c>
      <c r="BI184" s="144">
        <f t="shared" ref="BI184:BI194" si="48">IF(N184="nulová",J184,0)</f>
        <v>0</v>
      </c>
      <c r="BJ184" s="13" t="s">
        <v>134</v>
      </c>
      <c r="BK184" s="144">
        <f t="shared" ref="BK184:BK194" si="49">ROUND(I184*H184,2)</f>
        <v>0</v>
      </c>
      <c r="BL184" s="13" t="s">
        <v>133</v>
      </c>
      <c r="BM184" s="143" t="s">
        <v>295</v>
      </c>
    </row>
    <row r="185" spans="2:65" s="1" customFormat="1" ht="24.15" customHeight="1">
      <c r="B185" s="130"/>
      <c r="C185" s="131" t="s">
        <v>296</v>
      </c>
      <c r="D185" s="131" t="s">
        <v>129</v>
      </c>
      <c r="E185" s="132" t="s">
        <v>297</v>
      </c>
      <c r="F185" s="133" t="s">
        <v>298</v>
      </c>
      <c r="G185" s="134" t="s">
        <v>182</v>
      </c>
      <c r="H185" s="135">
        <v>2027.365</v>
      </c>
      <c r="I185" s="136"/>
      <c r="J185" s="137">
        <f t="shared" si="40"/>
        <v>0</v>
      </c>
      <c r="K185" s="138"/>
      <c r="L185" s="28"/>
      <c r="M185" s="139" t="s">
        <v>1</v>
      </c>
      <c r="N185" s="140" t="s">
        <v>45</v>
      </c>
      <c r="P185" s="141">
        <f t="shared" si="41"/>
        <v>0</v>
      </c>
      <c r="Q185" s="141">
        <v>0</v>
      </c>
      <c r="R185" s="141">
        <f t="shared" si="42"/>
        <v>0</v>
      </c>
      <c r="S185" s="141">
        <v>0</v>
      </c>
      <c r="T185" s="142">
        <f t="shared" si="43"/>
        <v>0</v>
      </c>
      <c r="AR185" s="143" t="s">
        <v>133</v>
      </c>
      <c r="AT185" s="143" t="s">
        <v>129</v>
      </c>
      <c r="AU185" s="143" t="s">
        <v>134</v>
      </c>
      <c r="AY185" s="13" t="s">
        <v>127</v>
      </c>
      <c r="BE185" s="144">
        <f t="shared" si="44"/>
        <v>0</v>
      </c>
      <c r="BF185" s="144">
        <f t="shared" si="45"/>
        <v>0</v>
      </c>
      <c r="BG185" s="144">
        <f t="shared" si="46"/>
        <v>0</v>
      </c>
      <c r="BH185" s="144">
        <f t="shared" si="47"/>
        <v>0</v>
      </c>
      <c r="BI185" s="144">
        <f t="shared" si="48"/>
        <v>0</v>
      </c>
      <c r="BJ185" s="13" t="s">
        <v>134</v>
      </c>
      <c r="BK185" s="144">
        <f t="shared" si="49"/>
        <v>0</v>
      </c>
      <c r="BL185" s="13" t="s">
        <v>133</v>
      </c>
      <c r="BM185" s="143" t="s">
        <v>299</v>
      </c>
    </row>
    <row r="186" spans="2:65" s="1" customFormat="1" ht="24.15" customHeight="1">
      <c r="B186" s="130"/>
      <c r="C186" s="131" t="s">
        <v>206</v>
      </c>
      <c r="D186" s="131" t="s">
        <v>129</v>
      </c>
      <c r="E186" s="132" t="s">
        <v>300</v>
      </c>
      <c r="F186" s="133" t="s">
        <v>301</v>
      </c>
      <c r="G186" s="134" t="s">
        <v>182</v>
      </c>
      <c r="H186" s="135">
        <v>4437.3919999999998</v>
      </c>
      <c r="I186" s="136"/>
      <c r="J186" s="137">
        <f t="shared" si="40"/>
        <v>0</v>
      </c>
      <c r="K186" s="138"/>
      <c r="L186" s="28"/>
      <c r="M186" s="139" t="s">
        <v>1</v>
      </c>
      <c r="N186" s="140" t="s">
        <v>45</v>
      </c>
      <c r="P186" s="141">
        <f t="shared" si="41"/>
        <v>0</v>
      </c>
      <c r="Q186" s="141">
        <v>0</v>
      </c>
      <c r="R186" s="141">
        <f t="shared" si="42"/>
        <v>0</v>
      </c>
      <c r="S186" s="141">
        <v>0</v>
      </c>
      <c r="T186" s="142">
        <f t="shared" si="43"/>
        <v>0</v>
      </c>
      <c r="AR186" s="143" t="s">
        <v>133</v>
      </c>
      <c r="AT186" s="143" t="s">
        <v>129</v>
      </c>
      <c r="AU186" s="143" t="s">
        <v>134</v>
      </c>
      <c r="AY186" s="13" t="s">
        <v>127</v>
      </c>
      <c r="BE186" s="144">
        <f t="shared" si="44"/>
        <v>0</v>
      </c>
      <c r="BF186" s="144">
        <f t="shared" si="45"/>
        <v>0</v>
      </c>
      <c r="BG186" s="144">
        <f t="shared" si="46"/>
        <v>0</v>
      </c>
      <c r="BH186" s="144">
        <f t="shared" si="47"/>
        <v>0</v>
      </c>
      <c r="BI186" s="144">
        <f t="shared" si="48"/>
        <v>0</v>
      </c>
      <c r="BJ186" s="13" t="s">
        <v>134</v>
      </c>
      <c r="BK186" s="144">
        <f t="shared" si="49"/>
        <v>0</v>
      </c>
      <c r="BL186" s="13" t="s">
        <v>133</v>
      </c>
      <c r="BM186" s="143" t="s">
        <v>302</v>
      </c>
    </row>
    <row r="187" spans="2:65" s="1" customFormat="1" ht="24.15" customHeight="1">
      <c r="B187" s="130"/>
      <c r="C187" s="131" t="s">
        <v>303</v>
      </c>
      <c r="D187" s="131" t="s">
        <v>129</v>
      </c>
      <c r="E187" s="132" t="s">
        <v>304</v>
      </c>
      <c r="F187" s="133" t="s">
        <v>305</v>
      </c>
      <c r="G187" s="134" t="s">
        <v>182</v>
      </c>
      <c r="H187" s="135">
        <v>4437.3919999999998</v>
      </c>
      <c r="I187" s="136"/>
      <c r="J187" s="137">
        <f t="shared" si="40"/>
        <v>0</v>
      </c>
      <c r="K187" s="138"/>
      <c r="L187" s="28"/>
      <c r="M187" s="139" t="s">
        <v>1</v>
      </c>
      <c r="N187" s="140" t="s">
        <v>45</v>
      </c>
      <c r="P187" s="141">
        <f t="shared" si="41"/>
        <v>0</v>
      </c>
      <c r="Q187" s="141">
        <v>0</v>
      </c>
      <c r="R187" s="141">
        <f t="shared" si="42"/>
        <v>0</v>
      </c>
      <c r="S187" s="141">
        <v>0</v>
      </c>
      <c r="T187" s="142">
        <f t="shared" si="43"/>
        <v>0</v>
      </c>
      <c r="AR187" s="143" t="s">
        <v>133</v>
      </c>
      <c r="AT187" s="143" t="s">
        <v>129</v>
      </c>
      <c r="AU187" s="143" t="s">
        <v>134</v>
      </c>
      <c r="AY187" s="13" t="s">
        <v>127</v>
      </c>
      <c r="BE187" s="144">
        <f t="shared" si="44"/>
        <v>0</v>
      </c>
      <c r="BF187" s="144">
        <f t="shared" si="45"/>
        <v>0</v>
      </c>
      <c r="BG187" s="144">
        <f t="shared" si="46"/>
        <v>0</v>
      </c>
      <c r="BH187" s="144">
        <f t="shared" si="47"/>
        <v>0</v>
      </c>
      <c r="BI187" s="144">
        <f t="shared" si="48"/>
        <v>0</v>
      </c>
      <c r="BJ187" s="13" t="s">
        <v>134</v>
      </c>
      <c r="BK187" s="144">
        <f t="shared" si="49"/>
        <v>0</v>
      </c>
      <c r="BL187" s="13" t="s">
        <v>133</v>
      </c>
      <c r="BM187" s="143" t="s">
        <v>203</v>
      </c>
    </row>
    <row r="188" spans="2:65" s="1" customFormat="1" ht="24.15" customHeight="1">
      <c r="B188" s="130"/>
      <c r="C188" s="131" t="s">
        <v>210</v>
      </c>
      <c r="D188" s="131" t="s">
        <v>129</v>
      </c>
      <c r="E188" s="132" t="s">
        <v>306</v>
      </c>
      <c r="F188" s="133" t="s">
        <v>307</v>
      </c>
      <c r="G188" s="134" t="s">
        <v>182</v>
      </c>
      <c r="H188" s="135">
        <v>1934.18</v>
      </c>
      <c r="I188" s="136"/>
      <c r="J188" s="137">
        <f t="shared" si="40"/>
        <v>0</v>
      </c>
      <c r="K188" s="138"/>
      <c r="L188" s="28"/>
      <c r="M188" s="139" t="s">
        <v>1</v>
      </c>
      <c r="N188" s="140" t="s">
        <v>45</v>
      </c>
      <c r="P188" s="141">
        <f t="shared" si="41"/>
        <v>0</v>
      </c>
      <c r="Q188" s="141">
        <v>0</v>
      </c>
      <c r="R188" s="141">
        <f t="shared" si="42"/>
        <v>0</v>
      </c>
      <c r="S188" s="141">
        <v>0</v>
      </c>
      <c r="T188" s="142">
        <f t="shared" si="43"/>
        <v>0</v>
      </c>
      <c r="AR188" s="143" t="s">
        <v>133</v>
      </c>
      <c r="AT188" s="143" t="s">
        <v>129</v>
      </c>
      <c r="AU188" s="143" t="s">
        <v>134</v>
      </c>
      <c r="AY188" s="13" t="s">
        <v>127</v>
      </c>
      <c r="BE188" s="144">
        <f t="shared" si="44"/>
        <v>0</v>
      </c>
      <c r="BF188" s="144">
        <f t="shared" si="45"/>
        <v>0</v>
      </c>
      <c r="BG188" s="144">
        <f t="shared" si="46"/>
        <v>0</v>
      </c>
      <c r="BH188" s="144">
        <f t="shared" si="47"/>
        <v>0</v>
      </c>
      <c r="BI188" s="144">
        <f t="shared" si="48"/>
        <v>0</v>
      </c>
      <c r="BJ188" s="13" t="s">
        <v>134</v>
      </c>
      <c r="BK188" s="144">
        <f t="shared" si="49"/>
        <v>0</v>
      </c>
      <c r="BL188" s="13" t="s">
        <v>133</v>
      </c>
      <c r="BM188" s="143" t="s">
        <v>247</v>
      </c>
    </row>
    <row r="189" spans="2:65" s="1" customFormat="1" ht="24.15" customHeight="1">
      <c r="B189" s="130"/>
      <c r="C189" s="131" t="s">
        <v>308</v>
      </c>
      <c r="D189" s="131" t="s">
        <v>129</v>
      </c>
      <c r="E189" s="132" t="s">
        <v>309</v>
      </c>
      <c r="F189" s="133" t="s">
        <v>310</v>
      </c>
      <c r="G189" s="134" t="s">
        <v>182</v>
      </c>
      <c r="H189" s="135">
        <v>1934.18</v>
      </c>
      <c r="I189" s="136"/>
      <c r="J189" s="137">
        <f t="shared" si="40"/>
        <v>0</v>
      </c>
      <c r="K189" s="138"/>
      <c r="L189" s="28"/>
      <c r="M189" s="139" t="s">
        <v>1</v>
      </c>
      <c r="N189" s="140" t="s">
        <v>45</v>
      </c>
      <c r="P189" s="141">
        <f t="shared" si="41"/>
        <v>0</v>
      </c>
      <c r="Q189" s="141">
        <v>0</v>
      </c>
      <c r="R189" s="141">
        <f t="shared" si="42"/>
        <v>0</v>
      </c>
      <c r="S189" s="141">
        <v>0</v>
      </c>
      <c r="T189" s="142">
        <f t="shared" si="43"/>
        <v>0</v>
      </c>
      <c r="AR189" s="143" t="s">
        <v>133</v>
      </c>
      <c r="AT189" s="143" t="s">
        <v>129</v>
      </c>
      <c r="AU189" s="143" t="s">
        <v>134</v>
      </c>
      <c r="AY189" s="13" t="s">
        <v>127</v>
      </c>
      <c r="BE189" s="144">
        <f t="shared" si="44"/>
        <v>0</v>
      </c>
      <c r="BF189" s="144">
        <f t="shared" si="45"/>
        <v>0</v>
      </c>
      <c r="BG189" s="144">
        <f t="shared" si="46"/>
        <v>0</v>
      </c>
      <c r="BH189" s="144">
        <f t="shared" si="47"/>
        <v>0</v>
      </c>
      <c r="BI189" s="144">
        <f t="shared" si="48"/>
        <v>0</v>
      </c>
      <c r="BJ189" s="13" t="s">
        <v>134</v>
      </c>
      <c r="BK189" s="144">
        <f t="shared" si="49"/>
        <v>0</v>
      </c>
      <c r="BL189" s="13" t="s">
        <v>133</v>
      </c>
      <c r="BM189" s="143" t="s">
        <v>311</v>
      </c>
    </row>
    <row r="190" spans="2:65" s="1" customFormat="1" ht="24.15" customHeight="1">
      <c r="B190" s="130"/>
      <c r="C190" s="131" t="s">
        <v>214</v>
      </c>
      <c r="D190" s="131" t="s">
        <v>129</v>
      </c>
      <c r="E190" s="132" t="s">
        <v>312</v>
      </c>
      <c r="F190" s="133" t="s">
        <v>313</v>
      </c>
      <c r="G190" s="134" t="s">
        <v>182</v>
      </c>
      <c r="H190" s="135">
        <v>1934.18</v>
      </c>
      <c r="I190" s="136"/>
      <c r="J190" s="137">
        <f t="shared" si="40"/>
        <v>0</v>
      </c>
      <c r="K190" s="138"/>
      <c r="L190" s="28"/>
      <c r="M190" s="139" t="s">
        <v>1</v>
      </c>
      <c r="N190" s="140" t="s">
        <v>45</v>
      </c>
      <c r="P190" s="141">
        <f t="shared" si="41"/>
        <v>0</v>
      </c>
      <c r="Q190" s="141">
        <v>0</v>
      </c>
      <c r="R190" s="141">
        <f t="shared" si="42"/>
        <v>0</v>
      </c>
      <c r="S190" s="141">
        <v>0</v>
      </c>
      <c r="T190" s="142">
        <f t="shared" si="43"/>
        <v>0</v>
      </c>
      <c r="AR190" s="143" t="s">
        <v>133</v>
      </c>
      <c r="AT190" s="143" t="s">
        <v>129</v>
      </c>
      <c r="AU190" s="143" t="s">
        <v>134</v>
      </c>
      <c r="AY190" s="13" t="s">
        <v>127</v>
      </c>
      <c r="BE190" s="144">
        <f t="shared" si="44"/>
        <v>0</v>
      </c>
      <c r="BF190" s="144">
        <f t="shared" si="45"/>
        <v>0</v>
      </c>
      <c r="BG190" s="144">
        <f t="shared" si="46"/>
        <v>0</v>
      </c>
      <c r="BH190" s="144">
        <f t="shared" si="47"/>
        <v>0</v>
      </c>
      <c r="BI190" s="144">
        <f t="shared" si="48"/>
        <v>0</v>
      </c>
      <c r="BJ190" s="13" t="s">
        <v>134</v>
      </c>
      <c r="BK190" s="144">
        <f t="shared" si="49"/>
        <v>0</v>
      </c>
      <c r="BL190" s="13" t="s">
        <v>133</v>
      </c>
      <c r="BM190" s="143" t="s">
        <v>314</v>
      </c>
    </row>
    <row r="191" spans="2:65" s="1" customFormat="1" ht="24.15" customHeight="1">
      <c r="B191" s="130"/>
      <c r="C191" s="131" t="s">
        <v>299</v>
      </c>
      <c r="D191" s="131" t="s">
        <v>129</v>
      </c>
      <c r="E191" s="132" t="s">
        <v>315</v>
      </c>
      <c r="F191" s="133" t="s">
        <v>316</v>
      </c>
      <c r="G191" s="134" t="s">
        <v>182</v>
      </c>
      <c r="H191" s="135">
        <v>68.906000000000006</v>
      </c>
      <c r="I191" s="136"/>
      <c r="J191" s="137">
        <f t="shared" si="40"/>
        <v>0</v>
      </c>
      <c r="K191" s="138"/>
      <c r="L191" s="28"/>
      <c r="M191" s="139" t="s">
        <v>1</v>
      </c>
      <c r="N191" s="140" t="s">
        <v>45</v>
      </c>
      <c r="P191" s="141">
        <f t="shared" si="41"/>
        <v>0</v>
      </c>
      <c r="Q191" s="141">
        <v>0</v>
      </c>
      <c r="R191" s="141">
        <f t="shared" si="42"/>
        <v>0</v>
      </c>
      <c r="S191" s="141">
        <v>0</v>
      </c>
      <c r="T191" s="142">
        <f t="shared" si="43"/>
        <v>0</v>
      </c>
      <c r="AR191" s="143" t="s">
        <v>133</v>
      </c>
      <c r="AT191" s="143" t="s">
        <v>129</v>
      </c>
      <c r="AU191" s="143" t="s">
        <v>134</v>
      </c>
      <c r="AY191" s="13" t="s">
        <v>127</v>
      </c>
      <c r="BE191" s="144">
        <f t="shared" si="44"/>
        <v>0</v>
      </c>
      <c r="BF191" s="144">
        <f t="shared" si="45"/>
        <v>0</v>
      </c>
      <c r="BG191" s="144">
        <f t="shared" si="46"/>
        <v>0</v>
      </c>
      <c r="BH191" s="144">
        <f t="shared" si="47"/>
        <v>0</v>
      </c>
      <c r="BI191" s="144">
        <f t="shared" si="48"/>
        <v>0</v>
      </c>
      <c r="BJ191" s="13" t="s">
        <v>134</v>
      </c>
      <c r="BK191" s="144">
        <f t="shared" si="49"/>
        <v>0</v>
      </c>
      <c r="BL191" s="13" t="s">
        <v>133</v>
      </c>
      <c r="BM191" s="143" t="s">
        <v>317</v>
      </c>
    </row>
    <row r="192" spans="2:65" s="1" customFormat="1" ht="24.15" customHeight="1">
      <c r="B192" s="130"/>
      <c r="C192" s="131" t="s">
        <v>318</v>
      </c>
      <c r="D192" s="131" t="s">
        <v>129</v>
      </c>
      <c r="E192" s="132" t="s">
        <v>319</v>
      </c>
      <c r="F192" s="133" t="s">
        <v>320</v>
      </c>
      <c r="G192" s="134" t="s">
        <v>182</v>
      </c>
      <c r="H192" s="135">
        <v>1758.95</v>
      </c>
      <c r="I192" s="136"/>
      <c r="J192" s="137">
        <f t="shared" si="40"/>
        <v>0</v>
      </c>
      <c r="K192" s="138"/>
      <c r="L192" s="28"/>
      <c r="M192" s="139" t="s">
        <v>1</v>
      </c>
      <c r="N192" s="140" t="s">
        <v>45</v>
      </c>
      <c r="P192" s="141">
        <f t="shared" si="41"/>
        <v>0</v>
      </c>
      <c r="Q192" s="141">
        <v>0</v>
      </c>
      <c r="R192" s="141">
        <f t="shared" si="42"/>
        <v>0</v>
      </c>
      <c r="S192" s="141">
        <v>0</v>
      </c>
      <c r="T192" s="142">
        <f t="shared" si="43"/>
        <v>0</v>
      </c>
      <c r="AR192" s="143" t="s">
        <v>133</v>
      </c>
      <c r="AT192" s="143" t="s">
        <v>129</v>
      </c>
      <c r="AU192" s="143" t="s">
        <v>134</v>
      </c>
      <c r="AY192" s="13" t="s">
        <v>127</v>
      </c>
      <c r="BE192" s="144">
        <f t="shared" si="44"/>
        <v>0</v>
      </c>
      <c r="BF192" s="144">
        <f t="shared" si="45"/>
        <v>0</v>
      </c>
      <c r="BG192" s="144">
        <f t="shared" si="46"/>
        <v>0</v>
      </c>
      <c r="BH192" s="144">
        <f t="shared" si="47"/>
        <v>0</v>
      </c>
      <c r="BI192" s="144">
        <f t="shared" si="48"/>
        <v>0</v>
      </c>
      <c r="BJ192" s="13" t="s">
        <v>134</v>
      </c>
      <c r="BK192" s="144">
        <f t="shared" si="49"/>
        <v>0</v>
      </c>
      <c r="BL192" s="13" t="s">
        <v>133</v>
      </c>
      <c r="BM192" s="143" t="s">
        <v>321</v>
      </c>
    </row>
    <row r="193" spans="2:65" s="1" customFormat="1" ht="16.5" customHeight="1">
      <c r="B193" s="130"/>
      <c r="C193" s="145" t="s">
        <v>217</v>
      </c>
      <c r="D193" s="145" t="s">
        <v>279</v>
      </c>
      <c r="E193" s="146" t="s">
        <v>322</v>
      </c>
      <c r="F193" s="147" t="s">
        <v>323</v>
      </c>
      <c r="G193" s="148" t="s">
        <v>182</v>
      </c>
      <c r="H193" s="149">
        <v>2022.7929999999999</v>
      </c>
      <c r="I193" s="150"/>
      <c r="J193" s="151">
        <f t="shared" si="40"/>
        <v>0</v>
      </c>
      <c r="K193" s="152"/>
      <c r="L193" s="153"/>
      <c r="M193" s="154" t="s">
        <v>1</v>
      </c>
      <c r="N193" s="155" t="s">
        <v>45</v>
      </c>
      <c r="P193" s="141">
        <f t="shared" si="41"/>
        <v>0</v>
      </c>
      <c r="Q193" s="141">
        <v>0</v>
      </c>
      <c r="R193" s="141">
        <f t="shared" si="42"/>
        <v>0</v>
      </c>
      <c r="S193" s="141">
        <v>0</v>
      </c>
      <c r="T193" s="142">
        <f t="shared" si="43"/>
        <v>0</v>
      </c>
      <c r="AR193" s="143" t="s">
        <v>143</v>
      </c>
      <c r="AT193" s="143" t="s">
        <v>279</v>
      </c>
      <c r="AU193" s="143" t="s">
        <v>134</v>
      </c>
      <c r="AY193" s="13" t="s">
        <v>127</v>
      </c>
      <c r="BE193" s="144">
        <f t="shared" si="44"/>
        <v>0</v>
      </c>
      <c r="BF193" s="144">
        <f t="shared" si="45"/>
        <v>0</v>
      </c>
      <c r="BG193" s="144">
        <f t="shared" si="46"/>
        <v>0</v>
      </c>
      <c r="BH193" s="144">
        <f t="shared" si="47"/>
        <v>0</v>
      </c>
      <c r="BI193" s="144">
        <f t="shared" si="48"/>
        <v>0</v>
      </c>
      <c r="BJ193" s="13" t="s">
        <v>134</v>
      </c>
      <c r="BK193" s="144">
        <f t="shared" si="49"/>
        <v>0</v>
      </c>
      <c r="BL193" s="13" t="s">
        <v>133</v>
      </c>
      <c r="BM193" s="143" t="s">
        <v>324</v>
      </c>
    </row>
    <row r="194" spans="2:65" s="1" customFormat="1" ht="24.15" customHeight="1">
      <c r="B194" s="130"/>
      <c r="C194" s="131" t="s">
        <v>325</v>
      </c>
      <c r="D194" s="131" t="s">
        <v>129</v>
      </c>
      <c r="E194" s="132" t="s">
        <v>326</v>
      </c>
      <c r="F194" s="133" t="s">
        <v>327</v>
      </c>
      <c r="G194" s="134" t="s">
        <v>182</v>
      </c>
      <c r="H194" s="135">
        <v>1758.95</v>
      </c>
      <c r="I194" s="136"/>
      <c r="J194" s="137">
        <f t="shared" si="40"/>
        <v>0</v>
      </c>
      <c r="K194" s="138"/>
      <c r="L194" s="28"/>
      <c r="M194" s="139" t="s">
        <v>1</v>
      </c>
      <c r="N194" s="140" t="s">
        <v>45</v>
      </c>
      <c r="P194" s="141">
        <f t="shared" si="41"/>
        <v>0</v>
      </c>
      <c r="Q194" s="141">
        <v>0</v>
      </c>
      <c r="R194" s="141">
        <f t="shared" si="42"/>
        <v>0</v>
      </c>
      <c r="S194" s="141">
        <v>0</v>
      </c>
      <c r="T194" s="142">
        <f t="shared" si="43"/>
        <v>0</v>
      </c>
      <c r="AR194" s="143" t="s">
        <v>133</v>
      </c>
      <c r="AT194" s="143" t="s">
        <v>129</v>
      </c>
      <c r="AU194" s="143" t="s">
        <v>134</v>
      </c>
      <c r="AY194" s="13" t="s">
        <v>127</v>
      </c>
      <c r="BE194" s="144">
        <f t="shared" si="44"/>
        <v>0</v>
      </c>
      <c r="BF194" s="144">
        <f t="shared" si="45"/>
        <v>0</v>
      </c>
      <c r="BG194" s="144">
        <f t="shared" si="46"/>
        <v>0</v>
      </c>
      <c r="BH194" s="144">
        <f t="shared" si="47"/>
        <v>0</v>
      </c>
      <c r="BI194" s="144">
        <f t="shared" si="48"/>
        <v>0</v>
      </c>
      <c r="BJ194" s="13" t="s">
        <v>134</v>
      </c>
      <c r="BK194" s="144">
        <f t="shared" si="49"/>
        <v>0</v>
      </c>
      <c r="BL194" s="13" t="s">
        <v>133</v>
      </c>
      <c r="BM194" s="143" t="s">
        <v>328</v>
      </c>
    </row>
    <row r="195" spans="2:65" s="11" customFormat="1" ht="22.8" customHeight="1">
      <c r="B195" s="118"/>
      <c r="D195" s="119" t="s">
        <v>78</v>
      </c>
      <c r="E195" s="128" t="s">
        <v>158</v>
      </c>
      <c r="F195" s="128" t="s">
        <v>329</v>
      </c>
      <c r="I195" s="121"/>
      <c r="J195" s="129">
        <f>BK195</f>
        <v>0</v>
      </c>
      <c r="L195" s="118"/>
      <c r="M195" s="123"/>
      <c r="P195" s="124">
        <f>SUM(P196:P199)</f>
        <v>0</v>
      </c>
      <c r="R195" s="124">
        <f>SUM(R196:R199)</f>
        <v>0</v>
      </c>
      <c r="T195" s="125">
        <f>SUM(T196:T199)</f>
        <v>0</v>
      </c>
      <c r="AR195" s="119" t="s">
        <v>86</v>
      </c>
      <c r="AT195" s="126" t="s">
        <v>78</v>
      </c>
      <c r="AU195" s="126" t="s">
        <v>86</v>
      </c>
      <c r="AY195" s="119" t="s">
        <v>127</v>
      </c>
      <c r="BK195" s="127">
        <f>SUM(BK196:BK199)</f>
        <v>0</v>
      </c>
    </row>
    <row r="196" spans="2:65" s="1" customFormat="1" ht="33" customHeight="1">
      <c r="B196" s="130"/>
      <c r="C196" s="131" t="s">
        <v>258</v>
      </c>
      <c r="D196" s="131" t="s">
        <v>129</v>
      </c>
      <c r="E196" s="132" t="s">
        <v>330</v>
      </c>
      <c r="F196" s="133" t="s">
        <v>331</v>
      </c>
      <c r="G196" s="134" t="s">
        <v>182</v>
      </c>
      <c r="H196" s="135">
        <v>1934.18</v>
      </c>
      <c r="I196" s="136"/>
      <c r="J196" s="137">
        <f>ROUND(I196*H196,2)</f>
        <v>0</v>
      </c>
      <c r="K196" s="138"/>
      <c r="L196" s="28"/>
      <c r="M196" s="139" t="s">
        <v>1</v>
      </c>
      <c r="N196" s="140" t="s">
        <v>45</v>
      </c>
      <c r="P196" s="141">
        <f>O196*H196</f>
        <v>0</v>
      </c>
      <c r="Q196" s="141">
        <v>0</v>
      </c>
      <c r="R196" s="141">
        <f>Q196*H196</f>
        <v>0</v>
      </c>
      <c r="S196" s="141">
        <v>0</v>
      </c>
      <c r="T196" s="142">
        <f>S196*H196</f>
        <v>0</v>
      </c>
      <c r="AR196" s="143" t="s">
        <v>133</v>
      </c>
      <c r="AT196" s="143" t="s">
        <v>129</v>
      </c>
      <c r="AU196" s="143" t="s">
        <v>134</v>
      </c>
      <c r="AY196" s="13" t="s">
        <v>127</v>
      </c>
      <c r="BE196" s="144">
        <f>IF(N196="základná",J196,0)</f>
        <v>0</v>
      </c>
      <c r="BF196" s="144">
        <f>IF(N196="znížená",J196,0)</f>
        <v>0</v>
      </c>
      <c r="BG196" s="144">
        <f>IF(N196="zákl. prenesená",J196,0)</f>
        <v>0</v>
      </c>
      <c r="BH196" s="144">
        <f>IF(N196="zníž. prenesená",J196,0)</f>
        <v>0</v>
      </c>
      <c r="BI196" s="144">
        <f>IF(N196="nulová",J196,0)</f>
        <v>0</v>
      </c>
      <c r="BJ196" s="13" t="s">
        <v>134</v>
      </c>
      <c r="BK196" s="144">
        <f>ROUND(I196*H196,2)</f>
        <v>0</v>
      </c>
      <c r="BL196" s="13" t="s">
        <v>133</v>
      </c>
      <c r="BM196" s="143" t="s">
        <v>332</v>
      </c>
    </row>
    <row r="197" spans="2:65" s="1" customFormat="1" ht="44.25" customHeight="1">
      <c r="B197" s="130"/>
      <c r="C197" s="131" t="s">
        <v>333</v>
      </c>
      <c r="D197" s="131" t="s">
        <v>129</v>
      </c>
      <c r="E197" s="132" t="s">
        <v>334</v>
      </c>
      <c r="F197" s="133" t="s">
        <v>335</v>
      </c>
      <c r="G197" s="134" t="s">
        <v>182</v>
      </c>
      <c r="H197" s="135">
        <v>11605.08</v>
      </c>
      <c r="I197" s="136"/>
      <c r="J197" s="137">
        <f>ROUND(I197*H197,2)</f>
        <v>0</v>
      </c>
      <c r="K197" s="138"/>
      <c r="L197" s="28"/>
      <c r="M197" s="139" t="s">
        <v>1</v>
      </c>
      <c r="N197" s="140" t="s">
        <v>45</v>
      </c>
      <c r="P197" s="141">
        <f>O197*H197</f>
        <v>0</v>
      </c>
      <c r="Q197" s="141">
        <v>0</v>
      </c>
      <c r="R197" s="141">
        <f>Q197*H197</f>
        <v>0</v>
      </c>
      <c r="S197" s="141">
        <v>0</v>
      </c>
      <c r="T197" s="142">
        <f>S197*H197</f>
        <v>0</v>
      </c>
      <c r="AR197" s="143" t="s">
        <v>133</v>
      </c>
      <c r="AT197" s="143" t="s">
        <v>129</v>
      </c>
      <c r="AU197" s="143" t="s">
        <v>134</v>
      </c>
      <c r="AY197" s="13" t="s">
        <v>127</v>
      </c>
      <c r="BE197" s="144">
        <f>IF(N197="základná",J197,0)</f>
        <v>0</v>
      </c>
      <c r="BF197" s="144">
        <f>IF(N197="znížená",J197,0)</f>
        <v>0</v>
      </c>
      <c r="BG197" s="144">
        <f>IF(N197="zákl. prenesená",J197,0)</f>
        <v>0</v>
      </c>
      <c r="BH197" s="144">
        <f>IF(N197="zníž. prenesená",J197,0)</f>
        <v>0</v>
      </c>
      <c r="BI197" s="144">
        <f>IF(N197="nulová",J197,0)</f>
        <v>0</v>
      </c>
      <c r="BJ197" s="13" t="s">
        <v>134</v>
      </c>
      <c r="BK197" s="144">
        <f>ROUND(I197*H197,2)</f>
        <v>0</v>
      </c>
      <c r="BL197" s="13" t="s">
        <v>133</v>
      </c>
      <c r="BM197" s="143" t="s">
        <v>336</v>
      </c>
    </row>
    <row r="198" spans="2:65" s="1" customFormat="1" ht="33" customHeight="1">
      <c r="B198" s="130"/>
      <c r="C198" s="131" t="s">
        <v>262</v>
      </c>
      <c r="D198" s="131" t="s">
        <v>129</v>
      </c>
      <c r="E198" s="132" t="s">
        <v>337</v>
      </c>
      <c r="F198" s="133" t="s">
        <v>338</v>
      </c>
      <c r="G198" s="134" t="s">
        <v>182</v>
      </c>
      <c r="H198" s="135">
        <v>1934.18</v>
      </c>
      <c r="I198" s="136"/>
      <c r="J198" s="137">
        <f>ROUND(I198*H198,2)</f>
        <v>0</v>
      </c>
      <c r="K198" s="138"/>
      <c r="L198" s="28"/>
      <c r="M198" s="139" t="s">
        <v>1</v>
      </c>
      <c r="N198" s="140" t="s">
        <v>45</v>
      </c>
      <c r="P198" s="141">
        <f>O198*H198</f>
        <v>0</v>
      </c>
      <c r="Q198" s="141">
        <v>0</v>
      </c>
      <c r="R198" s="141">
        <f>Q198*H198</f>
        <v>0</v>
      </c>
      <c r="S198" s="141">
        <v>0</v>
      </c>
      <c r="T198" s="142">
        <f>S198*H198</f>
        <v>0</v>
      </c>
      <c r="AR198" s="143" t="s">
        <v>133</v>
      </c>
      <c r="AT198" s="143" t="s">
        <v>129</v>
      </c>
      <c r="AU198" s="143" t="s">
        <v>134</v>
      </c>
      <c r="AY198" s="13" t="s">
        <v>127</v>
      </c>
      <c r="BE198" s="144">
        <f>IF(N198="základná",J198,0)</f>
        <v>0</v>
      </c>
      <c r="BF198" s="144">
        <f>IF(N198="znížená",J198,0)</f>
        <v>0</v>
      </c>
      <c r="BG198" s="144">
        <f>IF(N198="zákl. prenesená",J198,0)</f>
        <v>0</v>
      </c>
      <c r="BH198" s="144">
        <f>IF(N198="zníž. prenesená",J198,0)</f>
        <v>0</v>
      </c>
      <c r="BI198" s="144">
        <f>IF(N198="nulová",J198,0)</f>
        <v>0</v>
      </c>
      <c r="BJ198" s="13" t="s">
        <v>134</v>
      </c>
      <c r="BK198" s="144">
        <f>ROUND(I198*H198,2)</f>
        <v>0</v>
      </c>
      <c r="BL198" s="13" t="s">
        <v>133</v>
      </c>
      <c r="BM198" s="143" t="s">
        <v>339</v>
      </c>
    </row>
    <row r="199" spans="2:65" s="1" customFormat="1" ht="24.15" customHeight="1">
      <c r="B199" s="130"/>
      <c r="C199" s="131" t="s">
        <v>340</v>
      </c>
      <c r="D199" s="131" t="s">
        <v>129</v>
      </c>
      <c r="E199" s="132" t="s">
        <v>341</v>
      </c>
      <c r="F199" s="133" t="s">
        <v>342</v>
      </c>
      <c r="G199" s="134" t="s">
        <v>182</v>
      </c>
      <c r="H199" s="135">
        <v>1819.2</v>
      </c>
      <c r="I199" s="136"/>
      <c r="J199" s="137">
        <f>ROUND(I199*H199,2)</f>
        <v>0</v>
      </c>
      <c r="K199" s="138"/>
      <c r="L199" s="28"/>
      <c r="M199" s="139" t="s">
        <v>1</v>
      </c>
      <c r="N199" s="140" t="s">
        <v>45</v>
      </c>
      <c r="P199" s="141">
        <f>O199*H199</f>
        <v>0</v>
      </c>
      <c r="Q199" s="141">
        <v>0</v>
      </c>
      <c r="R199" s="141">
        <f>Q199*H199</f>
        <v>0</v>
      </c>
      <c r="S199" s="141">
        <v>0</v>
      </c>
      <c r="T199" s="142">
        <f>S199*H199</f>
        <v>0</v>
      </c>
      <c r="AR199" s="143" t="s">
        <v>133</v>
      </c>
      <c r="AT199" s="143" t="s">
        <v>129</v>
      </c>
      <c r="AU199" s="143" t="s">
        <v>134</v>
      </c>
      <c r="AY199" s="13" t="s">
        <v>127</v>
      </c>
      <c r="BE199" s="144">
        <f>IF(N199="základná",J199,0)</f>
        <v>0</v>
      </c>
      <c r="BF199" s="144">
        <f>IF(N199="znížená",J199,0)</f>
        <v>0</v>
      </c>
      <c r="BG199" s="144">
        <f>IF(N199="zákl. prenesená",J199,0)</f>
        <v>0</v>
      </c>
      <c r="BH199" s="144">
        <f>IF(N199="zníž. prenesená",J199,0)</f>
        <v>0</v>
      </c>
      <c r="BI199" s="144">
        <f>IF(N199="nulová",J199,0)</f>
        <v>0</v>
      </c>
      <c r="BJ199" s="13" t="s">
        <v>134</v>
      </c>
      <c r="BK199" s="144">
        <f>ROUND(I199*H199,2)</f>
        <v>0</v>
      </c>
      <c r="BL199" s="13" t="s">
        <v>133</v>
      </c>
      <c r="BM199" s="143" t="s">
        <v>343</v>
      </c>
    </row>
    <row r="200" spans="2:65" s="11" customFormat="1" ht="22.8" customHeight="1">
      <c r="B200" s="118"/>
      <c r="D200" s="119" t="s">
        <v>78</v>
      </c>
      <c r="E200" s="128" t="s">
        <v>344</v>
      </c>
      <c r="F200" s="128" t="s">
        <v>345</v>
      </c>
      <c r="I200" s="121"/>
      <c r="J200" s="129">
        <f>BK200</f>
        <v>0</v>
      </c>
      <c r="L200" s="118"/>
      <c r="M200" s="123"/>
      <c r="P200" s="124">
        <f>P201</f>
        <v>0</v>
      </c>
      <c r="R200" s="124">
        <f>R201</f>
        <v>0</v>
      </c>
      <c r="T200" s="125">
        <f>T201</f>
        <v>0</v>
      </c>
      <c r="AR200" s="119" t="s">
        <v>86</v>
      </c>
      <c r="AT200" s="126" t="s">
        <v>78</v>
      </c>
      <c r="AU200" s="126" t="s">
        <v>86</v>
      </c>
      <c r="AY200" s="119" t="s">
        <v>127</v>
      </c>
      <c r="BK200" s="127">
        <f>BK201</f>
        <v>0</v>
      </c>
    </row>
    <row r="201" spans="2:65" s="1" customFormat="1" ht="24.15" customHeight="1">
      <c r="B201" s="130"/>
      <c r="C201" s="131" t="s">
        <v>346</v>
      </c>
      <c r="D201" s="131" t="s">
        <v>129</v>
      </c>
      <c r="E201" s="132" t="s">
        <v>347</v>
      </c>
      <c r="F201" s="133" t="s">
        <v>348</v>
      </c>
      <c r="G201" s="134" t="s">
        <v>349</v>
      </c>
      <c r="H201" s="135">
        <v>1</v>
      </c>
      <c r="I201" s="136"/>
      <c r="J201" s="137">
        <f>ROUND(I201*H201,2)</f>
        <v>0</v>
      </c>
      <c r="K201" s="138"/>
      <c r="L201" s="28"/>
      <c r="M201" s="139" t="s">
        <v>1</v>
      </c>
      <c r="N201" s="140" t="s">
        <v>45</v>
      </c>
      <c r="P201" s="141">
        <f>O201*H201</f>
        <v>0</v>
      </c>
      <c r="Q201" s="141">
        <v>0</v>
      </c>
      <c r="R201" s="141">
        <f>Q201*H201</f>
        <v>0</v>
      </c>
      <c r="S201" s="141">
        <v>0</v>
      </c>
      <c r="T201" s="142">
        <f>S201*H201</f>
        <v>0</v>
      </c>
      <c r="AR201" s="143" t="s">
        <v>133</v>
      </c>
      <c r="AT201" s="143" t="s">
        <v>129</v>
      </c>
      <c r="AU201" s="143" t="s">
        <v>134</v>
      </c>
      <c r="AY201" s="13" t="s">
        <v>127</v>
      </c>
      <c r="BE201" s="144">
        <f>IF(N201="základná",J201,0)</f>
        <v>0</v>
      </c>
      <c r="BF201" s="144">
        <f>IF(N201="znížená",J201,0)</f>
        <v>0</v>
      </c>
      <c r="BG201" s="144">
        <f>IF(N201="zákl. prenesená",J201,0)</f>
        <v>0</v>
      </c>
      <c r="BH201" s="144">
        <f>IF(N201="zníž. prenesená",J201,0)</f>
        <v>0</v>
      </c>
      <c r="BI201" s="144">
        <f>IF(N201="nulová",J201,0)</f>
        <v>0</v>
      </c>
      <c r="BJ201" s="13" t="s">
        <v>134</v>
      </c>
      <c r="BK201" s="144">
        <f>ROUND(I201*H201,2)</f>
        <v>0</v>
      </c>
      <c r="BL201" s="13" t="s">
        <v>133</v>
      </c>
      <c r="BM201" s="143" t="s">
        <v>350</v>
      </c>
    </row>
    <row r="202" spans="2:65" s="11" customFormat="1" ht="22.8" customHeight="1">
      <c r="B202" s="118"/>
      <c r="D202" s="119" t="s">
        <v>78</v>
      </c>
      <c r="E202" s="128" t="s">
        <v>351</v>
      </c>
      <c r="F202" s="128" t="s">
        <v>352</v>
      </c>
      <c r="I202" s="121"/>
      <c r="J202" s="129">
        <f>BK202</f>
        <v>0</v>
      </c>
      <c r="L202" s="118"/>
      <c r="M202" s="123"/>
      <c r="P202" s="124">
        <f>SUM(P203:P204)</f>
        <v>0</v>
      </c>
      <c r="R202" s="124">
        <f>SUM(R203:R204)</f>
        <v>0</v>
      </c>
      <c r="T202" s="125">
        <f>SUM(T203:T204)</f>
        <v>0</v>
      </c>
      <c r="AR202" s="119" t="s">
        <v>134</v>
      </c>
      <c r="AT202" s="126" t="s">
        <v>78</v>
      </c>
      <c r="AU202" s="126" t="s">
        <v>86</v>
      </c>
      <c r="AY202" s="119" t="s">
        <v>127</v>
      </c>
      <c r="BK202" s="127">
        <f>SUM(BK203:BK204)</f>
        <v>0</v>
      </c>
    </row>
    <row r="203" spans="2:65" s="1" customFormat="1" ht="37.799999999999997" customHeight="1">
      <c r="B203" s="130"/>
      <c r="C203" s="131" t="s">
        <v>353</v>
      </c>
      <c r="D203" s="131" t="s">
        <v>129</v>
      </c>
      <c r="E203" s="132" t="s">
        <v>354</v>
      </c>
      <c r="F203" s="133" t="s">
        <v>355</v>
      </c>
      <c r="G203" s="134" t="s">
        <v>182</v>
      </c>
      <c r="H203" s="135">
        <v>4437.3919999999998</v>
      </c>
      <c r="I203" s="136"/>
      <c r="J203" s="137">
        <f>ROUND(I203*H203,2)</f>
        <v>0</v>
      </c>
      <c r="K203" s="138"/>
      <c r="L203" s="28"/>
      <c r="M203" s="139" t="s">
        <v>1</v>
      </c>
      <c r="N203" s="140" t="s">
        <v>45</v>
      </c>
      <c r="P203" s="141">
        <f>O203*H203</f>
        <v>0</v>
      </c>
      <c r="Q203" s="141">
        <v>0</v>
      </c>
      <c r="R203" s="141">
        <f>Q203*H203</f>
        <v>0</v>
      </c>
      <c r="S203" s="141">
        <v>0</v>
      </c>
      <c r="T203" s="142">
        <f>S203*H203</f>
        <v>0</v>
      </c>
      <c r="AR203" s="143" t="s">
        <v>157</v>
      </c>
      <c r="AT203" s="143" t="s">
        <v>129</v>
      </c>
      <c r="AU203" s="143" t="s">
        <v>134</v>
      </c>
      <c r="AY203" s="13" t="s">
        <v>127</v>
      </c>
      <c r="BE203" s="144">
        <f>IF(N203="základná",J203,0)</f>
        <v>0</v>
      </c>
      <c r="BF203" s="144">
        <f>IF(N203="znížená",J203,0)</f>
        <v>0</v>
      </c>
      <c r="BG203" s="144">
        <f>IF(N203="zákl. prenesená",J203,0)</f>
        <v>0</v>
      </c>
      <c r="BH203" s="144">
        <f>IF(N203="zníž. prenesená",J203,0)</f>
        <v>0</v>
      </c>
      <c r="BI203" s="144">
        <f>IF(N203="nulová",J203,0)</f>
        <v>0</v>
      </c>
      <c r="BJ203" s="13" t="s">
        <v>134</v>
      </c>
      <c r="BK203" s="144">
        <f>ROUND(I203*H203,2)</f>
        <v>0</v>
      </c>
      <c r="BL203" s="13" t="s">
        <v>157</v>
      </c>
      <c r="BM203" s="143" t="s">
        <v>356</v>
      </c>
    </row>
    <row r="204" spans="2:65" s="1" customFormat="1" ht="37.799999999999997" customHeight="1">
      <c r="B204" s="130"/>
      <c r="C204" s="131" t="s">
        <v>289</v>
      </c>
      <c r="D204" s="131" t="s">
        <v>129</v>
      </c>
      <c r="E204" s="132" t="s">
        <v>357</v>
      </c>
      <c r="F204" s="133" t="s">
        <v>358</v>
      </c>
      <c r="G204" s="134" t="s">
        <v>182</v>
      </c>
      <c r="H204" s="135">
        <v>2027.365</v>
      </c>
      <c r="I204" s="136"/>
      <c r="J204" s="137">
        <f>ROUND(I204*H204,2)</f>
        <v>0</v>
      </c>
      <c r="K204" s="138"/>
      <c r="L204" s="28"/>
      <c r="M204" s="139" t="s">
        <v>1</v>
      </c>
      <c r="N204" s="140" t="s">
        <v>45</v>
      </c>
      <c r="P204" s="141">
        <f>O204*H204</f>
        <v>0</v>
      </c>
      <c r="Q204" s="141">
        <v>0</v>
      </c>
      <c r="R204" s="141">
        <f>Q204*H204</f>
        <v>0</v>
      </c>
      <c r="S204" s="141">
        <v>0</v>
      </c>
      <c r="T204" s="142">
        <f>S204*H204</f>
        <v>0</v>
      </c>
      <c r="AR204" s="143" t="s">
        <v>157</v>
      </c>
      <c r="AT204" s="143" t="s">
        <v>129</v>
      </c>
      <c r="AU204" s="143" t="s">
        <v>134</v>
      </c>
      <c r="AY204" s="13" t="s">
        <v>127</v>
      </c>
      <c r="BE204" s="144">
        <f>IF(N204="základná",J204,0)</f>
        <v>0</v>
      </c>
      <c r="BF204" s="144">
        <f>IF(N204="znížená",J204,0)</f>
        <v>0</v>
      </c>
      <c r="BG204" s="144">
        <f>IF(N204="zákl. prenesená",J204,0)</f>
        <v>0</v>
      </c>
      <c r="BH204" s="144">
        <f>IF(N204="zníž. prenesená",J204,0)</f>
        <v>0</v>
      </c>
      <c r="BI204" s="144">
        <f>IF(N204="nulová",J204,0)</f>
        <v>0</v>
      </c>
      <c r="BJ204" s="13" t="s">
        <v>134</v>
      </c>
      <c r="BK204" s="144">
        <f>ROUND(I204*H204,2)</f>
        <v>0</v>
      </c>
      <c r="BL204" s="13" t="s">
        <v>157</v>
      </c>
      <c r="BM204" s="143" t="s">
        <v>359</v>
      </c>
    </row>
    <row r="205" spans="2:65" s="11" customFormat="1" ht="25.95" customHeight="1">
      <c r="B205" s="118"/>
      <c r="D205" s="119" t="s">
        <v>78</v>
      </c>
      <c r="E205" s="120" t="s">
        <v>360</v>
      </c>
      <c r="F205" s="120" t="s">
        <v>361</v>
      </c>
      <c r="I205" s="121"/>
      <c r="J205" s="122">
        <f>BK205</f>
        <v>0</v>
      </c>
      <c r="L205" s="118"/>
      <c r="M205" s="123"/>
      <c r="P205" s="124">
        <f>P206+P211+P214+P228+P233+P235</f>
        <v>0</v>
      </c>
      <c r="R205" s="124">
        <f>R206+R211+R214+R228+R233+R235</f>
        <v>0</v>
      </c>
      <c r="T205" s="125">
        <f>T206+T211+T214+T228+T233+T235</f>
        <v>0</v>
      </c>
      <c r="AR205" s="119" t="s">
        <v>134</v>
      </c>
      <c r="AT205" s="126" t="s">
        <v>78</v>
      </c>
      <c r="AU205" s="126" t="s">
        <v>13</v>
      </c>
      <c r="AY205" s="119" t="s">
        <v>127</v>
      </c>
      <c r="BK205" s="127">
        <f>BK206+BK211+BK214+BK228+BK233+BK235</f>
        <v>0</v>
      </c>
    </row>
    <row r="206" spans="2:65" s="11" customFormat="1" ht="22.8" customHeight="1">
      <c r="B206" s="118"/>
      <c r="D206" s="119" t="s">
        <v>78</v>
      </c>
      <c r="E206" s="128" t="s">
        <v>362</v>
      </c>
      <c r="F206" s="128" t="s">
        <v>363</v>
      </c>
      <c r="I206" s="121"/>
      <c r="J206" s="129">
        <f>BK206</f>
        <v>0</v>
      </c>
      <c r="L206" s="118"/>
      <c r="M206" s="123"/>
      <c r="P206" s="124">
        <f>SUM(P207:P210)</f>
        <v>0</v>
      </c>
      <c r="R206" s="124">
        <f>SUM(R207:R210)</f>
        <v>0</v>
      </c>
      <c r="T206" s="125">
        <f>SUM(T207:T210)</f>
        <v>0</v>
      </c>
      <c r="AR206" s="119" t="s">
        <v>134</v>
      </c>
      <c r="AT206" s="126" t="s">
        <v>78</v>
      </c>
      <c r="AU206" s="126" t="s">
        <v>86</v>
      </c>
      <c r="AY206" s="119" t="s">
        <v>127</v>
      </c>
      <c r="BK206" s="127">
        <f>SUM(BK207:BK210)</f>
        <v>0</v>
      </c>
    </row>
    <row r="207" spans="2:65" s="1" customFormat="1" ht="16.5" customHeight="1">
      <c r="B207" s="130"/>
      <c r="C207" s="131" t="s">
        <v>221</v>
      </c>
      <c r="D207" s="131" t="s">
        <v>129</v>
      </c>
      <c r="E207" s="132" t="s">
        <v>364</v>
      </c>
      <c r="F207" s="133" t="s">
        <v>365</v>
      </c>
      <c r="G207" s="134" t="s">
        <v>182</v>
      </c>
      <c r="H207" s="135">
        <v>417.18</v>
      </c>
      <c r="I207" s="136"/>
      <c r="J207" s="137">
        <f>ROUND(I207*H207,2)</f>
        <v>0</v>
      </c>
      <c r="K207" s="138"/>
      <c r="L207" s="28"/>
      <c r="M207" s="139" t="s">
        <v>1</v>
      </c>
      <c r="N207" s="140" t="s">
        <v>45</v>
      </c>
      <c r="P207" s="141">
        <f>O207*H207</f>
        <v>0</v>
      </c>
      <c r="Q207" s="141">
        <v>0</v>
      </c>
      <c r="R207" s="141">
        <f>Q207*H207</f>
        <v>0</v>
      </c>
      <c r="S207" s="141">
        <v>0</v>
      </c>
      <c r="T207" s="142">
        <f>S207*H207</f>
        <v>0</v>
      </c>
      <c r="AR207" s="143" t="s">
        <v>157</v>
      </c>
      <c r="AT207" s="143" t="s">
        <v>129</v>
      </c>
      <c r="AU207" s="143" t="s">
        <v>134</v>
      </c>
      <c r="AY207" s="13" t="s">
        <v>127</v>
      </c>
      <c r="BE207" s="144">
        <f>IF(N207="základná",J207,0)</f>
        <v>0</v>
      </c>
      <c r="BF207" s="144">
        <f>IF(N207="znížená",J207,0)</f>
        <v>0</v>
      </c>
      <c r="BG207" s="144">
        <f>IF(N207="zákl. prenesená",J207,0)</f>
        <v>0</v>
      </c>
      <c r="BH207" s="144">
        <f>IF(N207="zníž. prenesená",J207,0)</f>
        <v>0</v>
      </c>
      <c r="BI207" s="144">
        <f>IF(N207="nulová",J207,0)</f>
        <v>0</v>
      </c>
      <c r="BJ207" s="13" t="s">
        <v>134</v>
      </c>
      <c r="BK207" s="144">
        <f>ROUND(I207*H207,2)</f>
        <v>0</v>
      </c>
      <c r="BL207" s="13" t="s">
        <v>157</v>
      </c>
      <c r="BM207" s="143" t="s">
        <v>366</v>
      </c>
    </row>
    <row r="208" spans="2:65" s="1" customFormat="1" ht="16.5" customHeight="1">
      <c r="B208" s="130"/>
      <c r="C208" s="131" t="s">
        <v>367</v>
      </c>
      <c r="D208" s="131" t="s">
        <v>129</v>
      </c>
      <c r="E208" s="132" t="s">
        <v>368</v>
      </c>
      <c r="F208" s="133" t="s">
        <v>369</v>
      </c>
      <c r="G208" s="134" t="s">
        <v>182</v>
      </c>
      <c r="H208" s="135">
        <v>417.18</v>
      </c>
      <c r="I208" s="136"/>
      <c r="J208" s="137">
        <f>ROUND(I208*H208,2)</f>
        <v>0</v>
      </c>
      <c r="K208" s="138"/>
      <c r="L208" s="28"/>
      <c r="M208" s="139" t="s">
        <v>1</v>
      </c>
      <c r="N208" s="140" t="s">
        <v>45</v>
      </c>
      <c r="P208" s="141">
        <f>O208*H208</f>
        <v>0</v>
      </c>
      <c r="Q208" s="141">
        <v>0</v>
      </c>
      <c r="R208" s="141">
        <f>Q208*H208</f>
        <v>0</v>
      </c>
      <c r="S208" s="141">
        <v>0</v>
      </c>
      <c r="T208" s="142">
        <f>S208*H208</f>
        <v>0</v>
      </c>
      <c r="AR208" s="143" t="s">
        <v>157</v>
      </c>
      <c r="AT208" s="143" t="s">
        <v>129</v>
      </c>
      <c r="AU208" s="143" t="s">
        <v>134</v>
      </c>
      <c r="AY208" s="13" t="s">
        <v>127</v>
      </c>
      <c r="BE208" s="144">
        <f>IF(N208="základná",J208,0)</f>
        <v>0</v>
      </c>
      <c r="BF208" s="144">
        <f>IF(N208="znížená",J208,0)</f>
        <v>0</v>
      </c>
      <c r="BG208" s="144">
        <f>IF(N208="zákl. prenesená",J208,0)</f>
        <v>0</v>
      </c>
      <c r="BH208" s="144">
        <f>IF(N208="zníž. prenesená",J208,0)</f>
        <v>0</v>
      </c>
      <c r="BI208" s="144">
        <f>IF(N208="nulová",J208,0)</f>
        <v>0</v>
      </c>
      <c r="BJ208" s="13" t="s">
        <v>134</v>
      </c>
      <c r="BK208" s="144">
        <f>ROUND(I208*H208,2)</f>
        <v>0</v>
      </c>
      <c r="BL208" s="13" t="s">
        <v>157</v>
      </c>
      <c r="BM208" s="143" t="s">
        <v>370</v>
      </c>
    </row>
    <row r="209" spans="2:65" s="1" customFormat="1" ht="37.799999999999997" customHeight="1">
      <c r="B209" s="130"/>
      <c r="C209" s="131" t="s">
        <v>224</v>
      </c>
      <c r="D209" s="131" t="s">
        <v>129</v>
      </c>
      <c r="E209" s="132" t="s">
        <v>371</v>
      </c>
      <c r="F209" s="133" t="s">
        <v>372</v>
      </c>
      <c r="G209" s="134" t="s">
        <v>182</v>
      </c>
      <c r="H209" s="135">
        <v>999.82100000000003</v>
      </c>
      <c r="I209" s="136"/>
      <c r="J209" s="137">
        <f>ROUND(I209*H209,2)</f>
        <v>0</v>
      </c>
      <c r="K209" s="138"/>
      <c r="L209" s="28"/>
      <c r="M209" s="139" t="s">
        <v>1</v>
      </c>
      <c r="N209" s="140" t="s">
        <v>45</v>
      </c>
      <c r="P209" s="141">
        <f>O209*H209</f>
        <v>0</v>
      </c>
      <c r="Q209" s="141">
        <v>0</v>
      </c>
      <c r="R209" s="141">
        <f>Q209*H209</f>
        <v>0</v>
      </c>
      <c r="S209" s="141">
        <v>0</v>
      </c>
      <c r="T209" s="142">
        <f>S209*H209</f>
        <v>0</v>
      </c>
      <c r="AR209" s="143" t="s">
        <v>157</v>
      </c>
      <c r="AT209" s="143" t="s">
        <v>129</v>
      </c>
      <c r="AU209" s="143" t="s">
        <v>134</v>
      </c>
      <c r="AY209" s="13" t="s">
        <v>127</v>
      </c>
      <c r="BE209" s="144">
        <f>IF(N209="základná",J209,0)</f>
        <v>0</v>
      </c>
      <c r="BF209" s="144">
        <f>IF(N209="znížená",J209,0)</f>
        <v>0</v>
      </c>
      <c r="BG209" s="144">
        <f>IF(N209="zákl. prenesená",J209,0)</f>
        <v>0</v>
      </c>
      <c r="BH209" s="144">
        <f>IF(N209="zníž. prenesená",J209,0)</f>
        <v>0</v>
      </c>
      <c r="BI209" s="144">
        <f>IF(N209="nulová",J209,0)</f>
        <v>0</v>
      </c>
      <c r="BJ209" s="13" t="s">
        <v>134</v>
      </c>
      <c r="BK209" s="144">
        <f>ROUND(I209*H209,2)</f>
        <v>0</v>
      </c>
      <c r="BL209" s="13" t="s">
        <v>157</v>
      </c>
      <c r="BM209" s="143" t="s">
        <v>373</v>
      </c>
    </row>
    <row r="210" spans="2:65" s="1" customFormat="1" ht="16.5" customHeight="1">
      <c r="B210" s="130"/>
      <c r="C210" s="131" t="s">
        <v>374</v>
      </c>
      <c r="D210" s="131" t="s">
        <v>129</v>
      </c>
      <c r="E210" s="132" t="s">
        <v>375</v>
      </c>
      <c r="F210" s="133" t="s">
        <v>376</v>
      </c>
      <c r="G210" s="134" t="s">
        <v>182</v>
      </c>
      <c r="H210" s="135">
        <v>319.02</v>
      </c>
      <c r="I210" s="136"/>
      <c r="J210" s="137">
        <f>ROUND(I210*H210,2)</f>
        <v>0</v>
      </c>
      <c r="K210" s="138"/>
      <c r="L210" s="28"/>
      <c r="M210" s="139" t="s">
        <v>1</v>
      </c>
      <c r="N210" s="140" t="s">
        <v>45</v>
      </c>
      <c r="P210" s="141">
        <f>O210*H210</f>
        <v>0</v>
      </c>
      <c r="Q210" s="141">
        <v>0</v>
      </c>
      <c r="R210" s="141">
        <f>Q210*H210</f>
        <v>0</v>
      </c>
      <c r="S210" s="141">
        <v>0</v>
      </c>
      <c r="T210" s="142">
        <f>S210*H210</f>
        <v>0</v>
      </c>
      <c r="AR210" s="143" t="s">
        <v>157</v>
      </c>
      <c r="AT210" s="143" t="s">
        <v>129</v>
      </c>
      <c r="AU210" s="143" t="s">
        <v>134</v>
      </c>
      <c r="AY210" s="13" t="s">
        <v>127</v>
      </c>
      <c r="BE210" s="144">
        <f>IF(N210="základná",J210,0)</f>
        <v>0</v>
      </c>
      <c r="BF210" s="144">
        <f>IF(N210="znížená",J210,0)</f>
        <v>0</v>
      </c>
      <c r="BG210" s="144">
        <f>IF(N210="zákl. prenesená",J210,0)</f>
        <v>0</v>
      </c>
      <c r="BH210" s="144">
        <f>IF(N210="zníž. prenesená",J210,0)</f>
        <v>0</v>
      </c>
      <c r="BI210" s="144">
        <f>IF(N210="nulová",J210,0)</f>
        <v>0</v>
      </c>
      <c r="BJ210" s="13" t="s">
        <v>134</v>
      </c>
      <c r="BK210" s="144">
        <f>ROUND(I210*H210,2)</f>
        <v>0</v>
      </c>
      <c r="BL210" s="13" t="s">
        <v>157</v>
      </c>
      <c r="BM210" s="143" t="s">
        <v>377</v>
      </c>
    </row>
    <row r="211" spans="2:65" s="11" customFormat="1" ht="22.8" customHeight="1">
      <c r="B211" s="118"/>
      <c r="D211" s="119" t="s">
        <v>78</v>
      </c>
      <c r="E211" s="128" t="s">
        <v>378</v>
      </c>
      <c r="F211" s="128" t="s">
        <v>379</v>
      </c>
      <c r="I211" s="121"/>
      <c r="J211" s="129">
        <f>BK211</f>
        <v>0</v>
      </c>
      <c r="L211" s="118"/>
      <c r="M211" s="123"/>
      <c r="P211" s="124">
        <f>SUM(P212:P213)</f>
        <v>0</v>
      </c>
      <c r="R211" s="124">
        <f>SUM(R212:R213)</f>
        <v>0</v>
      </c>
      <c r="T211" s="125">
        <f>SUM(T212:T213)</f>
        <v>0</v>
      </c>
      <c r="AR211" s="119" t="s">
        <v>134</v>
      </c>
      <c r="AT211" s="126" t="s">
        <v>78</v>
      </c>
      <c r="AU211" s="126" t="s">
        <v>86</v>
      </c>
      <c r="AY211" s="119" t="s">
        <v>127</v>
      </c>
      <c r="BK211" s="127">
        <f>SUM(BK212:BK213)</f>
        <v>0</v>
      </c>
    </row>
    <row r="212" spans="2:65" s="1" customFormat="1" ht="24.15" customHeight="1">
      <c r="B212" s="130"/>
      <c r="C212" s="131" t="s">
        <v>302</v>
      </c>
      <c r="D212" s="131" t="s">
        <v>129</v>
      </c>
      <c r="E212" s="132" t="s">
        <v>380</v>
      </c>
      <c r="F212" s="133" t="s">
        <v>381</v>
      </c>
      <c r="G212" s="134" t="s">
        <v>182</v>
      </c>
      <c r="H212" s="135">
        <v>330</v>
      </c>
      <c r="I212" s="136"/>
      <c r="J212" s="137">
        <f>ROUND(I212*H212,2)</f>
        <v>0</v>
      </c>
      <c r="K212" s="138"/>
      <c r="L212" s="28"/>
      <c r="M212" s="139" t="s">
        <v>1</v>
      </c>
      <c r="N212" s="140" t="s">
        <v>45</v>
      </c>
      <c r="P212" s="141">
        <f>O212*H212</f>
        <v>0</v>
      </c>
      <c r="Q212" s="141">
        <v>0</v>
      </c>
      <c r="R212" s="141">
        <f>Q212*H212</f>
        <v>0</v>
      </c>
      <c r="S212" s="141">
        <v>0</v>
      </c>
      <c r="T212" s="142">
        <f>S212*H212</f>
        <v>0</v>
      </c>
      <c r="AR212" s="143" t="s">
        <v>157</v>
      </c>
      <c r="AT212" s="143" t="s">
        <v>129</v>
      </c>
      <c r="AU212" s="143" t="s">
        <v>134</v>
      </c>
      <c r="AY212" s="13" t="s">
        <v>127</v>
      </c>
      <c r="BE212" s="144">
        <f>IF(N212="základná",J212,0)</f>
        <v>0</v>
      </c>
      <c r="BF212" s="144">
        <f>IF(N212="znížená",J212,0)</f>
        <v>0</v>
      </c>
      <c r="BG212" s="144">
        <f>IF(N212="zákl. prenesená",J212,0)</f>
        <v>0</v>
      </c>
      <c r="BH212" s="144">
        <f>IF(N212="zníž. prenesená",J212,0)</f>
        <v>0</v>
      </c>
      <c r="BI212" s="144">
        <f>IF(N212="nulová",J212,0)</f>
        <v>0</v>
      </c>
      <c r="BJ212" s="13" t="s">
        <v>134</v>
      </c>
      <c r="BK212" s="144">
        <f>ROUND(I212*H212,2)</f>
        <v>0</v>
      </c>
      <c r="BL212" s="13" t="s">
        <v>157</v>
      </c>
      <c r="BM212" s="143" t="s">
        <v>382</v>
      </c>
    </row>
    <row r="213" spans="2:65" s="1" customFormat="1" ht="16.5" customHeight="1">
      <c r="B213" s="130"/>
      <c r="C213" s="145" t="s">
        <v>383</v>
      </c>
      <c r="D213" s="145" t="s">
        <v>279</v>
      </c>
      <c r="E213" s="146" t="s">
        <v>384</v>
      </c>
      <c r="F213" s="147" t="s">
        <v>385</v>
      </c>
      <c r="G213" s="148" t="s">
        <v>182</v>
      </c>
      <c r="H213" s="149">
        <v>363</v>
      </c>
      <c r="I213" s="150"/>
      <c r="J213" s="151">
        <f>ROUND(I213*H213,2)</f>
        <v>0</v>
      </c>
      <c r="K213" s="152"/>
      <c r="L213" s="153"/>
      <c r="M213" s="154" t="s">
        <v>1</v>
      </c>
      <c r="N213" s="155" t="s">
        <v>45</v>
      </c>
      <c r="P213" s="141">
        <f>O213*H213</f>
        <v>0</v>
      </c>
      <c r="Q213" s="141">
        <v>0</v>
      </c>
      <c r="R213" s="141">
        <f>Q213*H213</f>
        <v>0</v>
      </c>
      <c r="S213" s="141">
        <v>0</v>
      </c>
      <c r="T213" s="142">
        <f>S213*H213</f>
        <v>0</v>
      </c>
      <c r="AR213" s="143" t="s">
        <v>186</v>
      </c>
      <c r="AT213" s="143" t="s">
        <v>279</v>
      </c>
      <c r="AU213" s="143" t="s">
        <v>134</v>
      </c>
      <c r="AY213" s="13" t="s">
        <v>127</v>
      </c>
      <c r="BE213" s="144">
        <f>IF(N213="základná",J213,0)</f>
        <v>0</v>
      </c>
      <c r="BF213" s="144">
        <f>IF(N213="znížená",J213,0)</f>
        <v>0</v>
      </c>
      <c r="BG213" s="144">
        <f>IF(N213="zákl. prenesená",J213,0)</f>
        <v>0</v>
      </c>
      <c r="BH213" s="144">
        <f>IF(N213="zníž. prenesená",J213,0)</f>
        <v>0</v>
      </c>
      <c r="BI213" s="144">
        <f>IF(N213="nulová",J213,0)</f>
        <v>0</v>
      </c>
      <c r="BJ213" s="13" t="s">
        <v>134</v>
      </c>
      <c r="BK213" s="144">
        <f>ROUND(I213*H213,2)</f>
        <v>0</v>
      </c>
      <c r="BL213" s="13" t="s">
        <v>157</v>
      </c>
      <c r="BM213" s="143" t="s">
        <v>386</v>
      </c>
    </row>
    <row r="214" spans="2:65" s="11" customFormat="1" ht="22.8" customHeight="1">
      <c r="B214" s="118"/>
      <c r="D214" s="119" t="s">
        <v>78</v>
      </c>
      <c r="E214" s="128" t="s">
        <v>387</v>
      </c>
      <c r="F214" s="128" t="s">
        <v>388</v>
      </c>
      <c r="I214" s="121"/>
      <c r="J214" s="129">
        <f>BK214</f>
        <v>0</v>
      </c>
      <c r="L214" s="118"/>
      <c r="M214" s="123"/>
      <c r="P214" s="124">
        <f>SUM(P215:P227)</f>
        <v>0</v>
      </c>
      <c r="R214" s="124">
        <f>SUM(R215:R227)</f>
        <v>0</v>
      </c>
      <c r="T214" s="125">
        <f>SUM(T215:T227)</f>
        <v>0</v>
      </c>
      <c r="AR214" s="119" t="s">
        <v>133</v>
      </c>
      <c r="AT214" s="126" t="s">
        <v>78</v>
      </c>
      <c r="AU214" s="126" t="s">
        <v>86</v>
      </c>
      <c r="AY214" s="119" t="s">
        <v>127</v>
      </c>
      <c r="BK214" s="127">
        <f>SUM(BK215:BK227)</f>
        <v>0</v>
      </c>
    </row>
    <row r="215" spans="2:65" s="1" customFormat="1" ht="21.75" customHeight="1">
      <c r="B215" s="130"/>
      <c r="C215" s="131" t="s">
        <v>228</v>
      </c>
      <c r="D215" s="131" t="s">
        <v>129</v>
      </c>
      <c r="E215" s="132" t="s">
        <v>86</v>
      </c>
      <c r="F215" s="133" t="s">
        <v>389</v>
      </c>
      <c r="G215" s="134" t="s">
        <v>349</v>
      </c>
      <c r="H215" s="135">
        <v>1</v>
      </c>
      <c r="I215" s="136"/>
      <c r="J215" s="137">
        <f t="shared" ref="J215:J227" si="50">ROUND(I215*H215,2)</f>
        <v>0</v>
      </c>
      <c r="K215" s="138"/>
      <c r="L215" s="28"/>
      <c r="M215" s="139" t="s">
        <v>1</v>
      </c>
      <c r="N215" s="140" t="s">
        <v>45</v>
      </c>
      <c r="P215" s="141">
        <f t="shared" ref="P215:P227" si="51">O215*H215</f>
        <v>0</v>
      </c>
      <c r="Q215" s="141">
        <v>0</v>
      </c>
      <c r="R215" s="141">
        <f t="shared" ref="R215:R227" si="52">Q215*H215</f>
        <v>0</v>
      </c>
      <c r="S215" s="141">
        <v>0</v>
      </c>
      <c r="T215" s="142">
        <f t="shared" ref="T215:T227" si="53">S215*H215</f>
        <v>0</v>
      </c>
      <c r="AR215" s="143" t="s">
        <v>390</v>
      </c>
      <c r="AT215" s="143" t="s">
        <v>129</v>
      </c>
      <c r="AU215" s="143" t="s">
        <v>134</v>
      </c>
      <c r="AY215" s="13" t="s">
        <v>127</v>
      </c>
      <c r="BE215" s="144">
        <f t="shared" ref="BE215:BE227" si="54">IF(N215="základná",J215,0)</f>
        <v>0</v>
      </c>
      <c r="BF215" s="144">
        <f t="shared" ref="BF215:BF227" si="55">IF(N215="znížená",J215,0)</f>
        <v>0</v>
      </c>
      <c r="BG215" s="144">
        <f t="shared" ref="BG215:BG227" si="56">IF(N215="zákl. prenesená",J215,0)</f>
        <v>0</v>
      </c>
      <c r="BH215" s="144">
        <f t="shared" ref="BH215:BH227" si="57">IF(N215="zníž. prenesená",J215,0)</f>
        <v>0</v>
      </c>
      <c r="BI215" s="144">
        <f t="shared" ref="BI215:BI227" si="58">IF(N215="nulová",J215,0)</f>
        <v>0</v>
      </c>
      <c r="BJ215" s="13" t="s">
        <v>134</v>
      </c>
      <c r="BK215" s="144">
        <f t="shared" ref="BK215:BK227" si="59">ROUND(I215*H215,2)</f>
        <v>0</v>
      </c>
      <c r="BL215" s="13" t="s">
        <v>390</v>
      </c>
      <c r="BM215" s="143" t="s">
        <v>391</v>
      </c>
    </row>
    <row r="216" spans="2:65" s="1" customFormat="1" ht="16.5" customHeight="1">
      <c r="B216" s="130"/>
      <c r="C216" s="131" t="s">
        <v>392</v>
      </c>
      <c r="D216" s="131" t="s">
        <v>129</v>
      </c>
      <c r="E216" s="132" t="s">
        <v>393</v>
      </c>
      <c r="F216" s="133" t="s">
        <v>394</v>
      </c>
      <c r="G216" s="134" t="s">
        <v>349</v>
      </c>
      <c r="H216" s="135">
        <v>1</v>
      </c>
      <c r="I216" s="136"/>
      <c r="J216" s="137">
        <f t="shared" si="50"/>
        <v>0</v>
      </c>
      <c r="K216" s="138"/>
      <c r="L216" s="28"/>
      <c r="M216" s="139" t="s">
        <v>1</v>
      </c>
      <c r="N216" s="140" t="s">
        <v>45</v>
      </c>
      <c r="P216" s="141">
        <f t="shared" si="51"/>
        <v>0</v>
      </c>
      <c r="Q216" s="141">
        <v>0</v>
      </c>
      <c r="R216" s="141">
        <f t="shared" si="52"/>
        <v>0</v>
      </c>
      <c r="S216" s="141">
        <v>0</v>
      </c>
      <c r="T216" s="142">
        <f t="shared" si="53"/>
        <v>0</v>
      </c>
      <c r="AR216" s="143" t="s">
        <v>390</v>
      </c>
      <c r="AT216" s="143" t="s">
        <v>129</v>
      </c>
      <c r="AU216" s="143" t="s">
        <v>134</v>
      </c>
      <c r="AY216" s="13" t="s">
        <v>127</v>
      </c>
      <c r="BE216" s="144">
        <f t="shared" si="54"/>
        <v>0</v>
      </c>
      <c r="BF216" s="144">
        <f t="shared" si="55"/>
        <v>0</v>
      </c>
      <c r="BG216" s="144">
        <f t="shared" si="56"/>
        <v>0</v>
      </c>
      <c r="BH216" s="144">
        <f t="shared" si="57"/>
        <v>0</v>
      </c>
      <c r="BI216" s="144">
        <f t="shared" si="58"/>
        <v>0</v>
      </c>
      <c r="BJ216" s="13" t="s">
        <v>134</v>
      </c>
      <c r="BK216" s="144">
        <f t="shared" si="59"/>
        <v>0</v>
      </c>
      <c r="BL216" s="13" t="s">
        <v>390</v>
      </c>
      <c r="BM216" s="143" t="s">
        <v>395</v>
      </c>
    </row>
    <row r="217" spans="2:65" s="1" customFormat="1" ht="16.5" customHeight="1">
      <c r="B217" s="130"/>
      <c r="C217" s="131" t="s">
        <v>396</v>
      </c>
      <c r="D217" s="131" t="s">
        <v>129</v>
      </c>
      <c r="E217" s="132" t="s">
        <v>134</v>
      </c>
      <c r="F217" s="133" t="s">
        <v>397</v>
      </c>
      <c r="G217" s="134" t="s">
        <v>349</v>
      </c>
      <c r="H217" s="135">
        <v>1</v>
      </c>
      <c r="I217" s="136"/>
      <c r="J217" s="137">
        <f t="shared" si="50"/>
        <v>0</v>
      </c>
      <c r="K217" s="138"/>
      <c r="L217" s="28"/>
      <c r="M217" s="139" t="s">
        <v>1</v>
      </c>
      <c r="N217" s="140" t="s">
        <v>45</v>
      </c>
      <c r="P217" s="141">
        <f t="shared" si="51"/>
        <v>0</v>
      </c>
      <c r="Q217" s="141">
        <v>0</v>
      </c>
      <c r="R217" s="141">
        <f t="shared" si="52"/>
        <v>0</v>
      </c>
      <c r="S217" s="141">
        <v>0</v>
      </c>
      <c r="T217" s="142">
        <f t="shared" si="53"/>
        <v>0</v>
      </c>
      <c r="AR217" s="143" t="s">
        <v>390</v>
      </c>
      <c r="AT217" s="143" t="s">
        <v>129</v>
      </c>
      <c r="AU217" s="143" t="s">
        <v>134</v>
      </c>
      <c r="AY217" s="13" t="s">
        <v>127</v>
      </c>
      <c r="BE217" s="144">
        <f t="shared" si="54"/>
        <v>0</v>
      </c>
      <c r="BF217" s="144">
        <f t="shared" si="55"/>
        <v>0</v>
      </c>
      <c r="BG217" s="144">
        <f t="shared" si="56"/>
        <v>0</v>
      </c>
      <c r="BH217" s="144">
        <f t="shared" si="57"/>
        <v>0</v>
      </c>
      <c r="BI217" s="144">
        <f t="shared" si="58"/>
        <v>0</v>
      </c>
      <c r="BJ217" s="13" t="s">
        <v>134</v>
      </c>
      <c r="BK217" s="144">
        <f t="shared" si="59"/>
        <v>0</v>
      </c>
      <c r="BL217" s="13" t="s">
        <v>390</v>
      </c>
      <c r="BM217" s="143" t="s">
        <v>398</v>
      </c>
    </row>
    <row r="218" spans="2:65" s="1" customFormat="1" ht="16.5" customHeight="1">
      <c r="B218" s="130"/>
      <c r="C218" s="131" t="s">
        <v>314</v>
      </c>
      <c r="D218" s="131" t="s">
        <v>129</v>
      </c>
      <c r="E218" s="132" t="s">
        <v>399</v>
      </c>
      <c r="F218" s="133" t="s">
        <v>400</v>
      </c>
      <c r="G218" s="134" t="s">
        <v>349</v>
      </c>
      <c r="H218" s="135">
        <v>1</v>
      </c>
      <c r="I218" s="136"/>
      <c r="J218" s="137">
        <f t="shared" si="50"/>
        <v>0</v>
      </c>
      <c r="K218" s="138"/>
      <c r="L218" s="28"/>
      <c r="M218" s="139" t="s">
        <v>1</v>
      </c>
      <c r="N218" s="140" t="s">
        <v>45</v>
      </c>
      <c r="P218" s="141">
        <f t="shared" si="51"/>
        <v>0</v>
      </c>
      <c r="Q218" s="141">
        <v>0</v>
      </c>
      <c r="R218" s="141">
        <f t="shared" si="52"/>
        <v>0</v>
      </c>
      <c r="S218" s="141">
        <v>0</v>
      </c>
      <c r="T218" s="142">
        <f t="shared" si="53"/>
        <v>0</v>
      </c>
      <c r="AR218" s="143" t="s">
        <v>390</v>
      </c>
      <c r="AT218" s="143" t="s">
        <v>129</v>
      </c>
      <c r="AU218" s="143" t="s">
        <v>134</v>
      </c>
      <c r="AY218" s="13" t="s">
        <v>127</v>
      </c>
      <c r="BE218" s="144">
        <f t="shared" si="54"/>
        <v>0</v>
      </c>
      <c r="BF218" s="144">
        <f t="shared" si="55"/>
        <v>0</v>
      </c>
      <c r="BG218" s="144">
        <f t="shared" si="56"/>
        <v>0</v>
      </c>
      <c r="BH218" s="144">
        <f t="shared" si="57"/>
        <v>0</v>
      </c>
      <c r="BI218" s="144">
        <f t="shared" si="58"/>
        <v>0</v>
      </c>
      <c r="BJ218" s="13" t="s">
        <v>134</v>
      </c>
      <c r="BK218" s="144">
        <f t="shared" si="59"/>
        <v>0</v>
      </c>
      <c r="BL218" s="13" t="s">
        <v>390</v>
      </c>
      <c r="BM218" s="143" t="s">
        <v>401</v>
      </c>
    </row>
    <row r="219" spans="2:65" s="1" customFormat="1" ht="16.5" customHeight="1">
      <c r="B219" s="130"/>
      <c r="C219" s="131" t="s">
        <v>232</v>
      </c>
      <c r="D219" s="131" t="s">
        <v>129</v>
      </c>
      <c r="E219" s="132" t="s">
        <v>137</v>
      </c>
      <c r="F219" s="133" t="s">
        <v>402</v>
      </c>
      <c r="G219" s="134" t="s">
        <v>349</v>
      </c>
      <c r="H219" s="135">
        <v>1</v>
      </c>
      <c r="I219" s="136"/>
      <c r="J219" s="137">
        <f t="shared" si="50"/>
        <v>0</v>
      </c>
      <c r="K219" s="138"/>
      <c r="L219" s="28"/>
      <c r="M219" s="139" t="s">
        <v>1</v>
      </c>
      <c r="N219" s="140" t="s">
        <v>45</v>
      </c>
      <c r="P219" s="141">
        <f t="shared" si="51"/>
        <v>0</v>
      </c>
      <c r="Q219" s="141">
        <v>0</v>
      </c>
      <c r="R219" s="141">
        <f t="shared" si="52"/>
        <v>0</v>
      </c>
      <c r="S219" s="141">
        <v>0</v>
      </c>
      <c r="T219" s="142">
        <f t="shared" si="53"/>
        <v>0</v>
      </c>
      <c r="AR219" s="143" t="s">
        <v>390</v>
      </c>
      <c r="AT219" s="143" t="s">
        <v>129</v>
      </c>
      <c r="AU219" s="143" t="s">
        <v>134</v>
      </c>
      <c r="AY219" s="13" t="s">
        <v>127</v>
      </c>
      <c r="BE219" s="144">
        <f t="shared" si="54"/>
        <v>0</v>
      </c>
      <c r="BF219" s="144">
        <f t="shared" si="55"/>
        <v>0</v>
      </c>
      <c r="BG219" s="144">
        <f t="shared" si="56"/>
        <v>0</v>
      </c>
      <c r="BH219" s="144">
        <f t="shared" si="57"/>
        <v>0</v>
      </c>
      <c r="BI219" s="144">
        <f t="shared" si="58"/>
        <v>0</v>
      </c>
      <c r="BJ219" s="13" t="s">
        <v>134</v>
      </c>
      <c r="BK219" s="144">
        <f t="shared" si="59"/>
        <v>0</v>
      </c>
      <c r="BL219" s="13" t="s">
        <v>390</v>
      </c>
      <c r="BM219" s="143" t="s">
        <v>403</v>
      </c>
    </row>
    <row r="220" spans="2:65" s="1" customFormat="1" ht="16.5" customHeight="1">
      <c r="B220" s="130"/>
      <c r="C220" s="131" t="s">
        <v>311</v>
      </c>
      <c r="D220" s="131" t="s">
        <v>129</v>
      </c>
      <c r="E220" s="132" t="s">
        <v>404</v>
      </c>
      <c r="F220" s="133" t="s">
        <v>405</v>
      </c>
      <c r="G220" s="134" t="s">
        <v>349</v>
      </c>
      <c r="H220" s="135">
        <v>1</v>
      </c>
      <c r="I220" s="136"/>
      <c r="J220" s="137">
        <f t="shared" si="50"/>
        <v>0</v>
      </c>
      <c r="K220" s="138"/>
      <c r="L220" s="28"/>
      <c r="M220" s="139" t="s">
        <v>1</v>
      </c>
      <c r="N220" s="140" t="s">
        <v>45</v>
      </c>
      <c r="P220" s="141">
        <f t="shared" si="51"/>
        <v>0</v>
      </c>
      <c r="Q220" s="141">
        <v>0</v>
      </c>
      <c r="R220" s="141">
        <f t="shared" si="52"/>
        <v>0</v>
      </c>
      <c r="S220" s="141">
        <v>0</v>
      </c>
      <c r="T220" s="142">
        <f t="shared" si="53"/>
        <v>0</v>
      </c>
      <c r="AR220" s="143" t="s">
        <v>390</v>
      </c>
      <c r="AT220" s="143" t="s">
        <v>129</v>
      </c>
      <c r="AU220" s="143" t="s">
        <v>134</v>
      </c>
      <c r="AY220" s="13" t="s">
        <v>127</v>
      </c>
      <c r="BE220" s="144">
        <f t="shared" si="54"/>
        <v>0</v>
      </c>
      <c r="BF220" s="144">
        <f t="shared" si="55"/>
        <v>0</v>
      </c>
      <c r="BG220" s="144">
        <f t="shared" si="56"/>
        <v>0</v>
      </c>
      <c r="BH220" s="144">
        <f t="shared" si="57"/>
        <v>0</v>
      </c>
      <c r="BI220" s="144">
        <f t="shared" si="58"/>
        <v>0</v>
      </c>
      <c r="BJ220" s="13" t="s">
        <v>134</v>
      </c>
      <c r="BK220" s="144">
        <f t="shared" si="59"/>
        <v>0</v>
      </c>
      <c r="BL220" s="13" t="s">
        <v>390</v>
      </c>
      <c r="BM220" s="143" t="s">
        <v>406</v>
      </c>
    </row>
    <row r="221" spans="2:65" s="1" customFormat="1" ht="16.5" customHeight="1">
      <c r="B221" s="130"/>
      <c r="C221" s="131" t="s">
        <v>407</v>
      </c>
      <c r="D221" s="131" t="s">
        <v>129</v>
      </c>
      <c r="E221" s="132" t="s">
        <v>133</v>
      </c>
      <c r="F221" s="133" t="s">
        <v>408</v>
      </c>
      <c r="G221" s="134" t="s">
        <v>349</v>
      </c>
      <c r="H221" s="135">
        <v>1</v>
      </c>
      <c r="I221" s="136"/>
      <c r="J221" s="137">
        <f t="shared" si="50"/>
        <v>0</v>
      </c>
      <c r="K221" s="138"/>
      <c r="L221" s="28"/>
      <c r="M221" s="139" t="s">
        <v>1</v>
      </c>
      <c r="N221" s="140" t="s">
        <v>45</v>
      </c>
      <c r="P221" s="141">
        <f t="shared" si="51"/>
        <v>0</v>
      </c>
      <c r="Q221" s="141">
        <v>0</v>
      </c>
      <c r="R221" s="141">
        <f t="shared" si="52"/>
        <v>0</v>
      </c>
      <c r="S221" s="141">
        <v>0</v>
      </c>
      <c r="T221" s="142">
        <f t="shared" si="53"/>
        <v>0</v>
      </c>
      <c r="AR221" s="143" t="s">
        <v>390</v>
      </c>
      <c r="AT221" s="143" t="s">
        <v>129</v>
      </c>
      <c r="AU221" s="143" t="s">
        <v>134</v>
      </c>
      <c r="AY221" s="13" t="s">
        <v>127</v>
      </c>
      <c r="BE221" s="144">
        <f t="shared" si="54"/>
        <v>0</v>
      </c>
      <c r="BF221" s="144">
        <f t="shared" si="55"/>
        <v>0</v>
      </c>
      <c r="BG221" s="144">
        <f t="shared" si="56"/>
        <v>0</v>
      </c>
      <c r="BH221" s="144">
        <f t="shared" si="57"/>
        <v>0</v>
      </c>
      <c r="BI221" s="144">
        <f t="shared" si="58"/>
        <v>0</v>
      </c>
      <c r="BJ221" s="13" t="s">
        <v>134</v>
      </c>
      <c r="BK221" s="144">
        <f t="shared" si="59"/>
        <v>0</v>
      </c>
      <c r="BL221" s="13" t="s">
        <v>390</v>
      </c>
      <c r="BM221" s="143" t="s">
        <v>409</v>
      </c>
    </row>
    <row r="222" spans="2:65" s="1" customFormat="1" ht="16.5" customHeight="1">
      <c r="B222" s="130"/>
      <c r="C222" s="131" t="s">
        <v>236</v>
      </c>
      <c r="D222" s="131" t="s">
        <v>129</v>
      </c>
      <c r="E222" s="132" t="s">
        <v>144</v>
      </c>
      <c r="F222" s="133" t="s">
        <v>410</v>
      </c>
      <c r="G222" s="134" t="s">
        <v>349</v>
      </c>
      <c r="H222" s="135">
        <v>1</v>
      </c>
      <c r="I222" s="136"/>
      <c r="J222" s="137">
        <f t="shared" si="50"/>
        <v>0</v>
      </c>
      <c r="K222" s="138"/>
      <c r="L222" s="28"/>
      <c r="M222" s="139" t="s">
        <v>1</v>
      </c>
      <c r="N222" s="140" t="s">
        <v>45</v>
      </c>
      <c r="P222" s="141">
        <f t="shared" si="51"/>
        <v>0</v>
      </c>
      <c r="Q222" s="141">
        <v>0</v>
      </c>
      <c r="R222" s="141">
        <f t="shared" si="52"/>
        <v>0</v>
      </c>
      <c r="S222" s="141">
        <v>0</v>
      </c>
      <c r="T222" s="142">
        <f t="shared" si="53"/>
        <v>0</v>
      </c>
      <c r="AR222" s="143" t="s">
        <v>390</v>
      </c>
      <c r="AT222" s="143" t="s">
        <v>129</v>
      </c>
      <c r="AU222" s="143" t="s">
        <v>134</v>
      </c>
      <c r="AY222" s="13" t="s">
        <v>127</v>
      </c>
      <c r="BE222" s="144">
        <f t="shared" si="54"/>
        <v>0</v>
      </c>
      <c r="BF222" s="144">
        <f t="shared" si="55"/>
        <v>0</v>
      </c>
      <c r="BG222" s="144">
        <f t="shared" si="56"/>
        <v>0</v>
      </c>
      <c r="BH222" s="144">
        <f t="shared" si="57"/>
        <v>0</v>
      </c>
      <c r="BI222" s="144">
        <f t="shared" si="58"/>
        <v>0</v>
      </c>
      <c r="BJ222" s="13" t="s">
        <v>134</v>
      </c>
      <c r="BK222" s="144">
        <f t="shared" si="59"/>
        <v>0</v>
      </c>
      <c r="BL222" s="13" t="s">
        <v>390</v>
      </c>
      <c r="BM222" s="143" t="s">
        <v>411</v>
      </c>
    </row>
    <row r="223" spans="2:65" s="1" customFormat="1" ht="16.5" customHeight="1">
      <c r="B223" s="130"/>
      <c r="C223" s="131" t="s">
        <v>344</v>
      </c>
      <c r="D223" s="131" t="s">
        <v>129</v>
      </c>
      <c r="E223" s="132" t="s">
        <v>412</v>
      </c>
      <c r="F223" s="133" t="s">
        <v>413</v>
      </c>
      <c r="G223" s="134" t="s">
        <v>349</v>
      </c>
      <c r="H223" s="135">
        <v>1</v>
      </c>
      <c r="I223" s="136"/>
      <c r="J223" s="137">
        <f t="shared" si="50"/>
        <v>0</v>
      </c>
      <c r="K223" s="138"/>
      <c r="L223" s="28"/>
      <c r="M223" s="139" t="s">
        <v>1</v>
      </c>
      <c r="N223" s="140" t="s">
        <v>45</v>
      </c>
      <c r="P223" s="141">
        <f t="shared" si="51"/>
        <v>0</v>
      </c>
      <c r="Q223" s="141">
        <v>0</v>
      </c>
      <c r="R223" s="141">
        <f t="shared" si="52"/>
        <v>0</v>
      </c>
      <c r="S223" s="141">
        <v>0</v>
      </c>
      <c r="T223" s="142">
        <f t="shared" si="53"/>
        <v>0</v>
      </c>
      <c r="AR223" s="143" t="s">
        <v>390</v>
      </c>
      <c r="AT223" s="143" t="s">
        <v>129</v>
      </c>
      <c r="AU223" s="143" t="s">
        <v>134</v>
      </c>
      <c r="AY223" s="13" t="s">
        <v>127</v>
      </c>
      <c r="BE223" s="144">
        <f t="shared" si="54"/>
        <v>0</v>
      </c>
      <c r="BF223" s="144">
        <f t="shared" si="55"/>
        <v>0</v>
      </c>
      <c r="BG223" s="144">
        <f t="shared" si="56"/>
        <v>0</v>
      </c>
      <c r="BH223" s="144">
        <f t="shared" si="57"/>
        <v>0</v>
      </c>
      <c r="BI223" s="144">
        <f t="shared" si="58"/>
        <v>0</v>
      </c>
      <c r="BJ223" s="13" t="s">
        <v>134</v>
      </c>
      <c r="BK223" s="144">
        <f t="shared" si="59"/>
        <v>0</v>
      </c>
      <c r="BL223" s="13" t="s">
        <v>390</v>
      </c>
      <c r="BM223" s="143" t="s">
        <v>414</v>
      </c>
    </row>
    <row r="224" spans="2:65" s="1" customFormat="1" ht="16.5" customHeight="1">
      <c r="B224" s="130"/>
      <c r="C224" s="131" t="s">
        <v>415</v>
      </c>
      <c r="D224" s="131" t="s">
        <v>129</v>
      </c>
      <c r="E224" s="132" t="s">
        <v>140</v>
      </c>
      <c r="F224" s="133" t="s">
        <v>416</v>
      </c>
      <c r="G224" s="134" t="s">
        <v>349</v>
      </c>
      <c r="H224" s="135">
        <v>1</v>
      </c>
      <c r="I224" s="136"/>
      <c r="J224" s="137">
        <f t="shared" si="50"/>
        <v>0</v>
      </c>
      <c r="K224" s="138"/>
      <c r="L224" s="28"/>
      <c r="M224" s="139" t="s">
        <v>1</v>
      </c>
      <c r="N224" s="140" t="s">
        <v>45</v>
      </c>
      <c r="P224" s="141">
        <f t="shared" si="51"/>
        <v>0</v>
      </c>
      <c r="Q224" s="141">
        <v>0</v>
      </c>
      <c r="R224" s="141">
        <f t="shared" si="52"/>
        <v>0</v>
      </c>
      <c r="S224" s="141">
        <v>0</v>
      </c>
      <c r="T224" s="142">
        <f t="shared" si="53"/>
        <v>0</v>
      </c>
      <c r="AR224" s="143" t="s">
        <v>390</v>
      </c>
      <c r="AT224" s="143" t="s">
        <v>129</v>
      </c>
      <c r="AU224" s="143" t="s">
        <v>134</v>
      </c>
      <c r="AY224" s="13" t="s">
        <v>127</v>
      </c>
      <c r="BE224" s="144">
        <f t="shared" si="54"/>
        <v>0</v>
      </c>
      <c r="BF224" s="144">
        <f t="shared" si="55"/>
        <v>0</v>
      </c>
      <c r="BG224" s="144">
        <f t="shared" si="56"/>
        <v>0</v>
      </c>
      <c r="BH224" s="144">
        <f t="shared" si="57"/>
        <v>0</v>
      </c>
      <c r="BI224" s="144">
        <f t="shared" si="58"/>
        <v>0</v>
      </c>
      <c r="BJ224" s="13" t="s">
        <v>134</v>
      </c>
      <c r="BK224" s="144">
        <f t="shared" si="59"/>
        <v>0</v>
      </c>
      <c r="BL224" s="13" t="s">
        <v>390</v>
      </c>
      <c r="BM224" s="143" t="s">
        <v>417</v>
      </c>
    </row>
    <row r="225" spans="2:65" s="1" customFormat="1" ht="16.5" customHeight="1">
      <c r="B225" s="130"/>
      <c r="C225" s="131" t="s">
        <v>239</v>
      </c>
      <c r="D225" s="131" t="s">
        <v>129</v>
      </c>
      <c r="E225" s="132" t="s">
        <v>151</v>
      </c>
      <c r="F225" s="133" t="s">
        <v>418</v>
      </c>
      <c r="G225" s="134" t="s">
        <v>349</v>
      </c>
      <c r="H225" s="135">
        <v>1</v>
      </c>
      <c r="I225" s="136"/>
      <c r="J225" s="137">
        <f t="shared" si="50"/>
        <v>0</v>
      </c>
      <c r="K225" s="138"/>
      <c r="L225" s="28"/>
      <c r="M225" s="139" t="s">
        <v>1</v>
      </c>
      <c r="N225" s="140" t="s">
        <v>45</v>
      </c>
      <c r="P225" s="141">
        <f t="shared" si="51"/>
        <v>0</v>
      </c>
      <c r="Q225" s="141">
        <v>0</v>
      </c>
      <c r="R225" s="141">
        <f t="shared" si="52"/>
        <v>0</v>
      </c>
      <c r="S225" s="141">
        <v>0</v>
      </c>
      <c r="T225" s="142">
        <f t="shared" si="53"/>
        <v>0</v>
      </c>
      <c r="AR225" s="143" t="s">
        <v>390</v>
      </c>
      <c r="AT225" s="143" t="s">
        <v>129</v>
      </c>
      <c r="AU225" s="143" t="s">
        <v>134</v>
      </c>
      <c r="AY225" s="13" t="s">
        <v>127</v>
      </c>
      <c r="BE225" s="144">
        <f t="shared" si="54"/>
        <v>0</v>
      </c>
      <c r="BF225" s="144">
        <f t="shared" si="55"/>
        <v>0</v>
      </c>
      <c r="BG225" s="144">
        <f t="shared" si="56"/>
        <v>0</v>
      </c>
      <c r="BH225" s="144">
        <f t="shared" si="57"/>
        <v>0</v>
      </c>
      <c r="BI225" s="144">
        <f t="shared" si="58"/>
        <v>0</v>
      </c>
      <c r="BJ225" s="13" t="s">
        <v>134</v>
      </c>
      <c r="BK225" s="144">
        <f t="shared" si="59"/>
        <v>0</v>
      </c>
      <c r="BL225" s="13" t="s">
        <v>390</v>
      </c>
      <c r="BM225" s="143" t="s">
        <v>419</v>
      </c>
    </row>
    <row r="226" spans="2:65" s="1" customFormat="1" ht="16.5" customHeight="1">
      <c r="B226" s="130"/>
      <c r="C226" s="131" t="s">
        <v>420</v>
      </c>
      <c r="D226" s="131" t="s">
        <v>129</v>
      </c>
      <c r="E226" s="132" t="s">
        <v>143</v>
      </c>
      <c r="F226" s="133" t="s">
        <v>421</v>
      </c>
      <c r="G226" s="134" t="s">
        <v>349</v>
      </c>
      <c r="H226" s="135">
        <v>1</v>
      </c>
      <c r="I226" s="136"/>
      <c r="J226" s="137">
        <f t="shared" si="50"/>
        <v>0</v>
      </c>
      <c r="K226" s="138"/>
      <c r="L226" s="28"/>
      <c r="M226" s="139" t="s">
        <v>1</v>
      </c>
      <c r="N226" s="140" t="s">
        <v>45</v>
      </c>
      <c r="P226" s="141">
        <f t="shared" si="51"/>
        <v>0</v>
      </c>
      <c r="Q226" s="141">
        <v>0</v>
      </c>
      <c r="R226" s="141">
        <f t="shared" si="52"/>
        <v>0</v>
      </c>
      <c r="S226" s="141">
        <v>0</v>
      </c>
      <c r="T226" s="142">
        <f t="shared" si="53"/>
        <v>0</v>
      </c>
      <c r="AR226" s="143" t="s">
        <v>390</v>
      </c>
      <c r="AT226" s="143" t="s">
        <v>129</v>
      </c>
      <c r="AU226" s="143" t="s">
        <v>134</v>
      </c>
      <c r="AY226" s="13" t="s">
        <v>127</v>
      </c>
      <c r="BE226" s="144">
        <f t="shared" si="54"/>
        <v>0</v>
      </c>
      <c r="BF226" s="144">
        <f t="shared" si="55"/>
        <v>0</v>
      </c>
      <c r="BG226" s="144">
        <f t="shared" si="56"/>
        <v>0</v>
      </c>
      <c r="BH226" s="144">
        <f t="shared" si="57"/>
        <v>0</v>
      </c>
      <c r="BI226" s="144">
        <f t="shared" si="58"/>
        <v>0</v>
      </c>
      <c r="BJ226" s="13" t="s">
        <v>134</v>
      </c>
      <c r="BK226" s="144">
        <f t="shared" si="59"/>
        <v>0</v>
      </c>
      <c r="BL226" s="13" t="s">
        <v>390</v>
      </c>
      <c r="BM226" s="143" t="s">
        <v>422</v>
      </c>
    </row>
    <row r="227" spans="2:65" s="1" customFormat="1" ht="16.5" customHeight="1">
      <c r="B227" s="130"/>
      <c r="C227" s="131" t="s">
        <v>423</v>
      </c>
      <c r="D227" s="131" t="s">
        <v>129</v>
      </c>
      <c r="E227" s="132" t="s">
        <v>158</v>
      </c>
      <c r="F227" s="133" t="s">
        <v>424</v>
      </c>
      <c r="G227" s="134" t="s">
        <v>349</v>
      </c>
      <c r="H227" s="135">
        <v>1</v>
      </c>
      <c r="I227" s="136"/>
      <c r="J227" s="137">
        <f t="shared" si="50"/>
        <v>0</v>
      </c>
      <c r="K227" s="138"/>
      <c r="L227" s="28"/>
      <c r="M227" s="139" t="s">
        <v>1</v>
      </c>
      <c r="N227" s="140" t="s">
        <v>45</v>
      </c>
      <c r="P227" s="141">
        <f t="shared" si="51"/>
        <v>0</v>
      </c>
      <c r="Q227" s="141">
        <v>0</v>
      </c>
      <c r="R227" s="141">
        <f t="shared" si="52"/>
        <v>0</v>
      </c>
      <c r="S227" s="141">
        <v>0</v>
      </c>
      <c r="T227" s="142">
        <f t="shared" si="53"/>
        <v>0</v>
      </c>
      <c r="AR227" s="143" t="s">
        <v>390</v>
      </c>
      <c r="AT227" s="143" t="s">
        <v>129</v>
      </c>
      <c r="AU227" s="143" t="s">
        <v>134</v>
      </c>
      <c r="AY227" s="13" t="s">
        <v>127</v>
      </c>
      <c r="BE227" s="144">
        <f t="shared" si="54"/>
        <v>0</v>
      </c>
      <c r="BF227" s="144">
        <f t="shared" si="55"/>
        <v>0</v>
      </c>
      <c r="BG227" s="144">
        <f t="shared" si="56"/>
        <v>0</v>
      </c>
      <c r="BH227" s="144">
        <f t="shared" si="57"/>
        <v>0</v>
      </c>
      <c r="BI227" s="144">
        <f t="shared" si="58"/>
        <v>0</v>
      </c>
      <c r="BJ227" s="13" t="s">
        <v>134</v>
      </c>
      <c r="BK227" s="144">
        <f t="shared" si="59"/>
        <v>0</v>
      </c>
      <c r="BL227" s="13" t="s">
        <v>390</v>
      </c>
      <c r="BM227" s="143" t="s">
        <v>425</v>
      </c>
    </row>
    <row r="228" spans="2:65" s="11" customFormat="1" ht="22.8" customHeight="1">
      <c r="B228" s="118"/>
      <c r="D228" s="119" t="s">
        <v>78</v>
      </c>
      <c r="E228" s="128" t="s">
        <v>426</v>
      </c>
      <c r="F228" s="128" t="s">
        <v>427</v>
      </c>
      <c r="I228" s="121"/>
      <c r="J228" s="129">
        <f>BK228</f>
        <v>0</v>
      </c>
      <c r="L228" s="118"/>
      <c r="M228" s="123"/>
      <c r="P228" s="124">
        <f>SUM(P229:P232)</f>
        <v>0</v>
      </c>
      <c r="R228" s="124">
        <f>SUM(R229:R232)</f>
        <v>0</v>
      </c>
      <c r="T228" s="125">
        <f>SUM(T229:T232)</f>
        <v>0</v>
      </c>
      <c r="AR228" s="119" t="s">
        <v>134</v>
      </c>
      <c r="AT228" s="126" t="s">
        <v>78</v>
      </c>
      <c r="AU228" s="126" t="s">
        <v>86</v>
      </c>
      <c r="AY228" s="119" t="s">
        <v>127</v>
      </c>
      <c r="BK228" s="127">
        <f>SUM(BK229:BK232)</f>
        <v>0</v>
      </c>
    </row>
    <row r="229" spans="2:65" s="1" customFormat="1" ht="24.15" customHeight="1">
      <c r="B229" s="130"/>
      <c r="C229" s="131" t="s">
        <v>243</v>
      </c>
      <c r="D229" s="131" t="s">
        <v>129</v>
      </c>
      <c r="E229" s="132" t="s">
        <v>428</v>
      </c>
      <c r="F229" s="133" t="s">
        <v>429</v>
      </c>
      <c r="G229" s="134" t="s">
        <v>182</v>
      </c>
      <c r="H229" s="135">
        <v>1688.54</v>
      </c>
      <c r="I229" s="136"/>
      <c r="J229" s="137">
        <f>ROUND(I229*H229,2)</f>
        <v>0</v>
      </c>
      <c r="K229" s="138"/>
      <c r="L229" s="28"/>
      <c r="M229" s="139" t="s">
        <v>1</v>
      </c>
      <c r="N229" s="140" t="s">
        <v>45</v>
      </c>
      <c r="P229" s="141">
        <f>O229*H229</f>
        <v>0</v>
      </c>
      <c r="Q229" s="141">
        <v>0</v>
      </c>
      <c r="R229" s="141">
        <f>Q229*H229</f>
        <v>0</v>
      </c>
      <c r="S229" s="141">
        <v>0</v>
      </c>
      <c r="T229" s="142">
        <f>S229*H229</f>
        <v>0</v>
      </c>
      <c r="AR229" s="143" t="s">
        <v>157</v>
      </c>
      <c r="AT229" s="143" t="s">
        <v>129</v>
      </c>
      <c r="AU229" s="143" t="s">
        <v>134</v>
      </c>
      <c r="AY229" s="13" t="s">
        <v>127</v>
      </c>
      <c r="BE229" s="144">
        <f>IF(N229="základná",J229,0)</f>
        <v>0</v>
      </c>
      <c r="BF229" s="144">
        <f>IF(N229="znížená",J229,0)</f>
        <v>0</v>
      </c>
      <c r="BG229" s="144">
        <f>IF(N229="zákl. prenesená",J229,0)</f>
        <v>0</v>
      </c>
      <c r="BH229" s="144">
        <f>IF(N229="zníž. prenesená",J229,0)</f>
        <v>0</v>
      </c>
      <c r="BI229" s="144">
        <f>IF(N229="nulová",J229,0)</f>
        <v>0</v>
      </c>
      <c r="BJ229" s="13" t="s">
        <v>134</v>
      </c>
      <c r="BK229" s="144">
        <f>ROUND(I229*H229,2)</f>
        <v>0</v>
      </c>
      <c r="BL229" s="13" t="s">
        <v>157</v>
      </c>
      <c r="BM229" s="143" t="s">
        <v>430</v>
      </c>
    </row>
    <row r="230" spans="2:65" s="1" customFormat="1" ht="24.15" customHeight="1">
      <c r="B230" s="130"/>
      <c r="C230" s="145" t="s">
        <v>431</v>
      </c>
      <c r="D230" s="145" t="s">
        <v>279</v>
      </c>
      <c r="E230" s="146" t="s">
        <v>432</v>
      </c>
      <c r="F230" s="147" t="s">
        <v>433</v>
      </c>
      <c r="G230" s="148" t="s">
        <v>182</v>
      </c>
      <c r="H230" s="149">
        <v>1722.3109999999999</v>
      </c>
      <c r="I230" s="150"/>
      <c r="J230" s="151">
        <f>ROUND(I230*H230,2)</f>
        <v>0</v>
      </c>
      <c r="K230" s="152"/>
      <c r="L230" s="153"/>
      <c r="M230" s="154" t="s">
        <v>1</v>
      </c>
      <c r="N230" s="155" t="s">
        <v>45</v>
      </c>
      <c r="P230" s="141">
        <f>O230*H230</f>
        <v>0</v>
      </c>
      <c r="Q230" s="141">
        <v>0</v>
      </c>
      <c r="R230" s="141">
        <f>Q230*H230</f>
        <v>0</v>
      </c>
      <c r="S230" s="141">
        <v>0</v>
      </c>
      <c r="T230" s="142">
        <f>S230*H230</f>
        <v>0</v>
      </c>
      <c r="AR230" s="143" t="s">
        <v>186</v>
      </c>
      <c r="AT230" s="143" t="s">
        <v>279</v>
      </c>
      <c r="AU230" s="143" t="s">
        <v>134</v>
      </c>
      <c r="AY230" s="13" t="s">
        <v>127</v>
      </c>
      <c r="BE230" s="144">
        <f>IF(N230="základná",J230,0)</f>
        <v>0</v>
      </c>
      <c r="BF230" s="144">
        <f>IF(N230="znížená",J230,0)</f>
        <v>0</v>
      </c>
      <c r="BG230" s="144">
        <f>IF(N230="zákl. prenesená",J230,0)</f>
        <v>0</v>
      </c>
      <c r="BH230" s="144">
        <f>IF(N230="zníž. prenesená",J230,0)</f>
        <v>0</v>
      </c>
      <c r="BI230" s="144">
        <f>IF(N230="nulová",J230,0)</f>
        <v>0</v>
      </c>
      <c r="BJ230" s="13" t="s">
        <v>134</v>
      </c>
      <c r="BK230" s="144">
        <f>ROUND(I230*H230,2)</f>
        <v>0</v>
      </c>
      <c r="BL230" s="13" t="s">
        <v>157</v>
      </c>
      <c r="BM230" s="143" t="s">
        <v>434</v>
      </c>
    </row>
    <row r="231" spans="2:65" s="1" customFormat="1" ht="24.15" customHeight="1">
      <c r="B231" s="130"/>
      <c r="C231" s="131" t="s">
        <v>246</v>
      </c>
      <c r="D231" s="131" t="s">
        <v>129</v>
      </c>
      <c r="E231" s="132" t="s">
        <v>428</v>
      </c>
      <c r="F231" s="133" t="s">
        <v>429</v>
      </c>
      <c r="G231" s="134" t="s">
        <v>182</v>
      </c>
      <c r="H231" s="135">
        <v>914.68</v>
      </c>
      <c r="I231" s="136"/>
      <c r="J231" s="137">
        <f>ROUND(I231*H231,2)</f>
        <v>0</v>
      </c>
      <c r="K231" s="138"/>
      <c r="L231" s="28"/>
      <c r="M231" s="139" t="s">
        <v>1</v>
      </c>
      <c r="N231" s="140" t="s">
        <v>45</v>
      </c>
      <c r="P231" s="141">
        <f>O231*H231</f>
        <v>0</v>
      </c>
      <c r="Q231" s="141">
        <v>0</v>
      </c>
      <c r="R231" s="141">
        <f>Q231*H231</f>
        <v>0</v>
      </c>
      <c r="S231" s="141">
        <v>0</v>
      </c>
      <c r="T231" s="142">
        <f>S231*H231</f>
        <v>0</v>
      </c>
      <c r="AR231" s="143" t="s">
        <v>157</v>
      </c>
      <c r="AT231" s="143" t="s">
        <v>129</v>
      </c>
      <c r="AU231" s="143" t="s">
        <v>134</v>
      </c>
      <c r="AY231" s="13" t="s">
        <v>127</v>
      </c>
      <c r="BE231" s="144">
        <f>IF(N231="základná",J231,0)</f>
        <v>0</v>
      </c>
      <c r="BF231" s="144">
        <f>IF(N231="znížená",J231,0)</f>
        <v>0</v>
      </c>
      <c r="BG231" s="144">
        <f>IF(N231="zákl. prenesená",J231,0)</f>
        <v>0</v>
      </c>
      <c r="BH231" s="144">
        <f>IF(N231="zníž. prenesená",J231,0)</f>
        <v>0</v>
      </c>
      <c r="BI231" s="144">
        <f>IF(N231="nulová",J231,0)</f>
        <v>0</v>
      </c>
      <c r="BJ231" s="13" t="s">
        <v>134</v>
      </c>
      <c r="BK231" s="144">
        <f>ROUND(I231*H231,2)</f>
        <v>0</v>
      </c>
      <c r="BL231" s="13" t="s">
        <v>157</v>
      </c>
      <c r="BM231" s="143" t="s">
        <v>435</v>
      </c>
    </row>
    <row r="232" spans="2:65" s="1" customFormat="1" ht="24.15" customHeight="1">
      <c r="B232" s="130"/>
      <c r="C232" s="145" t="s">
        <v>436</v>
      </c>
      <c r="D232" s="145" t="s">
        <v>279</v>
      </c>
      <c r="E232" s="146" t="s">
        <v>437</v>
      </c>
      <c r="F232" s="147" t="s">
        <v>438</v>
      </c>
      <c r="G232" s="148" t="s">
        <v>182</v>
      </c>
      <c r="H232" s="149">
        <v>932.97400000000005</v>
      </c>
      <c r="I232" s="150"/>
      <c r="J232" s="151">
        <f>ROUND(I232*H232,2)</f>
        <v>0</v>
      </c>
      <c r="K232" s="152"/>
      <c r="L232" s="153"/>
      <c r="M232" s="154" t="s">
        <v>1</v>
      </c>
      <c r="N232" s="155" t="s">
        <v>45</v>
      </c>
      <c r="P232" s="141">
        <f>O232*H232</f>
        <v>0</v>
      </c>
      <c r="Q232" s="141">
        <v>0</v>
      </c>
      <c r="R232" s="141">
        <f>Q232*H232</f>
        <v>0</v>
      </c>
      <c r="S232" s="141">
        <v>0</v>
      </c>
      <c r="T232" s="142">
        <f>S232*H232</f>
        <v>0</v>
      </c>
      <c r="AR232" s="143" t="s">
        <v>186</v>
      </c>
      <c r="AT232" s="143" t="s">
        <v>279</v>
      </c>
      <c r="AU232" s="143" t="s">
        <v>134</v>
      </c>
      <c r="AY232" s="13" t="s">
        <v>127</v>
      </c>
      <c r="BE232" s="144">
        <f>IF(N232="základná",J232,0)</f>
        <v>0</v>
      </c>
      <c r="BF232" s="144">
        <f>IF(N232="znížená",J232,0)</f>
        <v>0</v>
      </c>
      <c r="BG232" s="144">
        <f>IF(N232="zákl. prenesená",J232,0)</f>
        <v>0</v>
      </c>
      <c r="BH232" s="144">
        <f>IF(N232="zníž. prenesená",J232,0)</f>
        <v>0</v>
      </c>
      <c r="BI232" s="144">
        <f>IF(N232="nulová",J232,0)</f>
        <v>0</v>
      </c>
      <c r="BJ232" s="13" t="s">
        <v>134</v>
      </c>
      <c r="BK232" s="144">
        <f>ROUND(I232*H232,2)</f>
        <v>0</v>
      </c>
      <c r="BL232" s="13" t="s">
        <v>157</v>
      </c>
      <c r="BM232" s="143" t="s">
        <v>439</v>
      </c>
    </row>
    <row r="233" spans="2:65" s="11" customFormat="1" ht="22.8" customHeight="1">
      <c r="B233" s="118"/>
      <c r="D233" s="119" t="s">
        <v>78</v>
      </c>
      <c r="E233" s="128" t="s">
        <v>440</v>
      </c>
      <c r="F233" s="128" t="s">
        <v>441</v>
      </c>
      <c r="I233" s="121"/>
      <c r="J233" s="129">
        <f>BK233</f>
        <v>0</v>
      </c>
      <c r="L233" s="118"/>
      <c r="M233" s="123"/>
      <c r="P233" s="124">
        <f>P234</f>
        <v>0</v>
      </c>
      <c r="R233" s="124">
        <f>R234</f>
        <v>0</v>
      </c>
      <c r="T233" s="125">
        <f>T234</f>
        <v>0</v>
      </c>
      <c r="AR233" s="119" t="s">
        <v>134</v>
      </c>
      <c r="AT233" s="126" t="s">
        <v>78</v>
      </c>
      <c r="AU233" s="126" t="s">
        <v>86</v>
      </c>
      <c r="AY233" s="119" t="s">
        <v>127</v>
      </c>
      <c r="BK233" s="127">
        <f>BK234</f>
        <v>0</v>
      </c>
    </row>
    <row r="234" spans="2:65" s="1" customFormat="1" ht="16.5" customHeight="1">
      <c r="B234" s="130"/>
      <c r="C234" s="131" t="s">
        <v>250</v>
      </c>
      <c r="D234" s="131" t="s">
        <v>129</v>
      </c>
      <c r="E234" s="132" t="s">
        <v>442</v>
      </c>
      <c r="F234" s="133" t="s">
        <v>443</v>
      </c>
      <c r="G234" s="134" t="s">
        <v>182</v>
      </c>
      <c r="H234" s="135">
        <v>914.68</v>
      </c>
      <c r="I234" s="136"/>
      <c r="J234" s="137">
        <f>ROUND(I234*H234,2)</f>
        <v>0</v>
      </c>
      <c r="K234" s="138"/>
      <c r="L234" s="28"/>
      <c r="M234" s="139" t="s">
        <v>1</v>
      </c>
      <c r="N234" s="140" t="s">
        <v>45</v>
      </c>
      <c r="P234" s="141">
        <f>O234*H234</f>
        <v>0</v>
      </c>
      <c r="Q234" s="141">
        <v>0</v>
      </c>
      <c r="R234" s="141">
        <f>Q234*H234</f>
        <v>0</v>
      </c>
      <c r="S234" s="141">
        <v>0</v>
      </c>
      <c r="T234" s="142">
        <f>S234*H234</f>
        <v>0</v>
      </c>
      <c r="AR234" s="143" t="s">
        <v>157</v>
      </c>
      <c r="AT234" s="143" t="s">
        <v>129</v>
      </c>
      <c r="AU234" s="143" t="s">
        <v>134</v>
      </c>
      <c r="AY234" s="13" t="s">
        <v>127</v>
      </c>
      <c r="BE234" s="144">
        <f>IF(N234="základná",J234,0)</f>
        <v>0</v>
      </c>
      <c r="BF234" s="144">
        <f>IF(N234="znížená",J234,0)</f>
        <v>0</v>
      </c>
      <c r="BG234" s="144">
        <f>IF(N234="zákl. prenesená",J234,0)</f>
        <v>0</v>
      </c>
      <c r="BH234" s="144">
        <f>IF(N234="zníž. prenesená",J234,0)</f>
        <v>0</v>
      </c>
      <c r="BI234" s="144">
        <f>IF(N234="nulová",J234,0)</f>
        <v>0</v>
      </c>
      <c r="BJ234" s="13" t="s">
        <v>134</v>
      </c>
      <c r="BK234" s="144">
        <f>ROUND(I234*H234,2)</f>
        <v>0</v>
      </c>
      <c r="BL234" s="13" t="s">
        <v>157</v>
      </c>
      <c r="BM234" s="143" t="s">
        <v>444</v>
      </c>
    </row>
    <row r="235" spans="2:65" s="11" customFormat="1" ht="22.8" customHeight="1">
      <c r="B235" s="118"/>
      <c r="D235" s="119" t="s">
        <v>78</v>
      </c>
      <c r="E235" s="128" t="s">
        <v>445</v>
      </c>
      <c r="F235" s="128" t="s">
        <v>446</v>
      </c>
      <c r="I235" s="121"/>
      <c r="J235" s="129">
        <f>BK235</f>
        <v>0</v>
      </c>
      <c r="L235" s="118"/>
      <c r="M235" s="123"/>
      <c r="P235" s="124">
        <f>SUM(P236:P237)</f>
        <v>0</v>
      </c>
      <c r="R235" s="124">
        <f>SUM(R236:R237)</f>
        <v>0</v>
      </c>
      <c r="T235" s="125">
        <f>SUM(T236:T237)</f>
        <v>0</v>
      </c>
      <c r="AR235" s="119" t="s">
        <v>134</v>
      </c>
      <c r="AT235" s="126" t="s">
        <v>78</v>
      </c>
      <c r="AU235" s="126" t="s">
        <v>86</v>
      </c>
      <c r="AY235" s="119" t="s">
        <v>127</v>
      </c>
      <c r="BK235" s="127">
        <f>SUM(BK236:BK237)</f>
        <v>0</v>
      </c>
    </row>
    <row r="236" spans="2:65" s="1" customFormat="1" ht="24.15" customHeight="1">
      <c r="B236" s="130"/>
      <c r="C236" s="131" t="s">
        <v>447</v>
      </c>
      <c r="D236" s="131" t="s">
        <v>129</v>
      </c>
      <c r="E236" s="132" t="s">
        <v>448</v>
      </c>
      <c r="F236" s="133" t="s">
        <v>449</v>
      </c>
      <c r="G236" s="134" t="s">
        <v>182</v>
      </c>
      <c r="H236" s="135">
        <v>1758.95</v>
      </c>
      <c r="I236" s="136"/>
      <c r="J236" s="137">
        <f>ROUND(I236*H236,2)</f>
        <v>0</v>
      </c>
      <c r="K236" s="138"/>
      <c r="L236" s="28"/>
      <c r="M236" s="139" t="s">
        <v>1</v>
      </c>
      <c r="N236" s="140" t="s">
        <v>45</v>
      </c>
      <c r="P236" s="141">
        <f>O236*H236</f>
        <v>0</v>
      </c>
      <c r="Q236" s="141">
        <v>0</v>
      </c>
      <c r="R236" s="141">
        <f>Q236*H236</f>
        <v>0</v>
      </c>
      <c r="S236" s="141">
        <v>0</v>
      </c>
      <c r="T236" s="142">
        <f>S236*H236</f>
        <v>0</v>
      </c>
      <c r="AR236" s="143" t="s">
        <v>157</v>
      </c>
      <c r="AT236" s="143" t="s">
        <v>129</v>
      </c>
      <c r="AU236" s="143" t="s">
        <v>134</v>
      </c>
      <c r="AY236" s="13" t="s">
        <v>127</v>
      </c>
      <c r="BE236" s="144">
        <f>IF(N236="základná",J236,0)</f>
        <v>0</v>
      </c>
      <c r="BF236" s="144">
        <f>IF(N236="znížená",J236,0)</f>
        <v>0</v>
      </c>
      <c r="BG236" s="144">
        <f>IF(N236="zákl. prenesená",J236,0)</f>
        <v>0</v>
      </c>
      <c r="BH236" s="144">
        <f>IF(N236="zníž. prenesená",J236,0)</f>
        <v>0</v>
      </c>
      <c r="BI236" s="144">
        <f>IF(N236="nulová",J236,0)</f>
        <v>0</v>
      </c>
      <c r="BJ236" s="13" t="s">
        <v>134</v>
      </c>
      <c r="BK236" s="144">
        <f>ROUND(I236*H236,2)</f>
        <v>0</v>
      </c>
      <c r="BL236" s="13" t="s">
        <v>157</v>
      </c>
      <c r="BM236" s="143" t="s">
        <v>450</v>
      </c>
    </row>
    <row r="237" spans="2:65" s="1" customFormat="1" ht="24.15" customHeight="1">
      <c r="B237" s="130"/>
      <c r="C237" s="145" t="s">
        <v>255</v>
      </c>
      <c r="D237" s="145" t="s">
        <v>279</v>
      </c>
      <c r="E237" s="146" t="s">
        <v>451</v>
      </c>
      <c r="F237" s="147" t="s">
        <v>452</v>
      </c>
      <c r="G237" s="148" t="s">
        <v>182</v>
      </c>
      <c r="H237" s="149">
        <v>1829.308</v>
      </c>
      <c r="I237" s="150"/>
      <c r="J237" s="151">
        <f>ROUND(I237*H237,2)</f>
        <v>0</v>
      </c>
      <c r="K237" s="152"/>
      <c r="L237" s="153"/>
      <c r="M237" s="156" t="s">
        <v>1</v>
      </c>
      <c r="N237" s="157" t="s">
        <v>45</v>
      </c>
      <c r="O237" s="158"/>
      <c r="P237" s="159">
        <f>O237*H237</f>
        <v>0</v>
      </c>
      <c r="Q237" s="159">
        <v>0</v>
      </c>
      <c r="R237" s="159">
        <f>Q237*H237</f>
        <v>0</v>
      </c>
      <c r="S237" s="159">
        <v>0</v>
      </c>
      <c r="T237" s="160">
        <f>S237*H237</f>
        <v>0</v>
      </c>
      <c r="AR237" s="143" t="s">
        <v>186</v>
      </c>
      <c r="AT237" s="143" t="s">
        <v>279</v>
      </c>
      <c r="AU237" s="143" t="s">
        <v>134</v>
      </c>
      <c r="AY237" s="13" t="s">
        <v>127</v>
      </c>
      <c r="BE237" s="144">
        <f>IF(N237="základná",J237,0)</f>
        <v>0</v>
      </c>
      <c r="BF237" s="144">
        <f>IF(N237="znížená",J237,0)</f>
        <v>0</v>
      </c>
      <c r="BG237" s="144">
        <f>IF(N237="zákl. prenesená",J237,0)</f>
        <v>0</v>
      </c>
      <c r="BH237" s="144">
        <f>IF(N237="zníž. prenesená",J237,0)</f>
        <v>0</v>
      </c>
      <c r="BI237" s="144">
        <f>IF(N237="nulová",J237,0)</f>
        <v>0</v>
      </c>
      <c r="BJ237" s="13" t="s">
        <v>134</v>
      </c>
      <c r="BK237" s="144">
        <f>ROUND(I237*H237,2)</f>
        <v>0</v>
      </c>
      <c r="BL237" s="13" t="s">
        <v>157</v>
      </c>
      <c r="BM237" s="143" t="s">
        <v>453</v>
      </c>
    </row>
    <row r="238" spans="2:65" s="1" customFormat="1" ht="6.9" customHeight="1">
      <c r="B238" s="41"/>
      <c r="C238" s="42"/>
      <c r="D238" s="42"/>
      <c r="E238" s="42"/>
      <c r="F238" s="42"/>
      <c r="G238" s="42"/>
      <c r="H238" s="42"/>
      <c r="I238" s="42"/>
      <c r="J238" s="42"/>
      <c r="K238" s="42"/>
      <c r="L238" s="28"/>
    </row>
  </sheetData>
  <autoFilter ref="C132:K237" xr:uid="{00000000-0009-0000-0000-000001000000}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SO 05 - Šatne a zázemie š...</vt:lpstr>
      <vt:lpstr>'Rekapitulácia stavby'!Názvy_tlače</vt:lpstr>
      <vt:lpstr>'SO 05 - Šatne a zázemie š...'!Názvy_tlače</vt:lpstr>
      <vt:lpstr>'Rekapitulácia stavby'!Oblasť_tlače</vt:lpstr>
      <vt:lpstr>'SO 05 - Šatne a zázemie š...'!Oblasť_tlače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2024-02-28T12:39:18Z</dcterms:created>
  <dcterms:modified xsi:type="dcterms:W3CDTF">2024-02-28T13:28:46Z</dcterms:modified>
</cp:coreProperties>
</file>